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codeName="Ten_skoroszyt" defaultThemeVersion="124226"/>
  <xr:revisionPtr revIDLastSave="0" documentId="13_ncr:1_{A7322C5A-C8BB-4177-862B-3A6E2BD13298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Inicjalizacja" sheetId="3" r:id="rId1"/>
    <sheet name="Dane" sheetId="2" r:id="rId2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alfa">Dane!$H$11</definedName>
    <definedName name="baza">Inicjalizacja!$B$2</definedName>
    <definedName name="beta">Dane!$I$11</definedName>
    <definedName name="gamma">Dane!$J$11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50000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solver_adj" localSheetId="1" hidden="1">Dane!$H$11:$J$11</definedName>
    <definedName name="solver_adj" localSheetId="0" hidden="1">Inicjalizacja!$B$2:$B$3,Inicjalizacja!$B$5:$B$16</definedName>
    <definedName name="solver_cvg" localSheetId="1" hidden="1">0.0001</definedName>
    <definedName name="solver_cvg" localSheetId="0" hidden="1">0.0001</definedName>
    <definedName name="solver_drv" localSheetId="1" hidden="1">1</definedName>
    <definedName name="solver_drv" localSheetId="0" hidden="1">2</definedName>
    <definedName name="solver_eng" localSheetId="1" hidden="1">1</definedName>
    <definedName name="solver_eng" localSheetId="0" hidden="1">1</definedName>
    <definedName name="solver_est" localSheetId="1" hidden="1">1</definedName>
    <definedName name="solver_est" localSheetId="0" hidden="1">1</definedName>
    <definedName name="solver_ibd" localSheetId="1" hidden="1">2</definedName>
    <definedName name="solver_itr" localSheetId="1" hidden="1">100</definedName>
    <definedName name="solver_itr" localSheetId="0" hidden="1">2147483647</definedName>
    <definedName name="solver_lhs1" localSheetId="1" hidden="1">Dane!$H$11:$J$11</definedName>
    <definedName name="solver_lhs1" localSheetId="0" hidden="1">Inicjalizacja!$B$18</definedName>
    <definedName name="solver_lhs2" localSheetId="1" hidden="1">Dane!$H$11:$J$11</definedName>
    <definedName name="solver_lhs2" localSheetId="0" hidden="1">Inicjalizacja!$B$5:$B$16</definedName>
    <definedName name="solver_lhs3" localSheetId="0" hidden="1">Inicjalizacja!$B$2</definedName>
    <definedName name="solver_lhs4" localSheetId="0" hidden="1">Inicjalizacja!$B$3</definedName>
    <definedName name="solver_lin" localSheetId="1" hidden="1">2</definedName>
    <definedName name="solver_lva" localSheetId="1" hidden="1">2</definedName>
    <definedName name="solver_mip" localSheetId="1" hidden="1">1000</definedName>
    <definedName name="solver_mip" localSheetId="0" hidden="1">2147483647</definedName>
    <definedName name="solver_mni" localSheetId="1" hidden="1">30</definedName>
    <definedName name="solver_mni" localSheetId="0" hidden="1">30</definedName>
    <definedName name="solver_mrt" localSheetId="1" hidden="1">0.075</definedName>
    <definedName name="solver_mrt" localSheetId="0" hidden="1">0.075</definedName>
    <definedName name="solver_msl" localSheetId="1" hidden="1">1</definedName>
    <definedName name="solver_msl" localSheetId="0" hidden="1">1</definedName>
    <definedName name="solver_neg" localSheetId="1" hidden="1">1</definedName>
    <definedName name="solver_neg" localSheetId="0" hidden="1">1</definedName>
    <definedName name="solver_nod" localSheetId="1" hidden="1">1000</definedName>
    <definedName name="solver_nod" localSheetId="0" hidden="1">2147483647</definedName>
    <definedName name="solver_num" localSheetId="1" hidden="1">2</definedName>
    <definedName name="solver_num" localSheetId="0" hidden="1">4</definedName>
    <definedName name="solver_nwt" localSheetId="1" hidden="1">1</definedName>
    <definedName name="solver_nwt" localSheetId="0" hidden="1">1</definedName>
    <definedName name="solver_ofx" localSheetId="1" hidden="1">2</definedName>
    <definedName name="solver_opt" localSheetId="1" hidden="1">Dane!$G$21</definedName>
    <definedName name="solver_opt" localSheetId="0" hidden="1">Inicjalizacja!$I$3</definedName>
    <definedName name="solver_pre" localSheetId="1" hidden="1">0.000001</definedName>
    <definedName name="solver_pre" localSheetId="0" hidden="1">0.000001</definedName>
    <definedName name="solver_pro" localSheetId="1" hidden="1">2</definedName>
    <definedName name="solver_rbv" localSheetId="1" hidden="1">1</definedName>
    <definedName name="solver_rbv" localSheetId="0" hidden="1">1</definedName>
    <definedName name="solver_rel1" localSheetId="1" hidden="1">1</definedName>
    <definedName name="solver_rel1" localSheetId="0" hidden="1">2</definedName>
    <definedName name="solver_rel2" localSheetId="1" hidden="1">3</definedName>
    <definedName name="solver_rel2" localSheetId="0" hidden="1">1</definedName>
    <definedName name="solver_rel3" localSheetId="0" hidden="1">1</definedName>
    <definedName name="solver_rel4" localSheetId="0" hidden="1">1</definedName>
    <definedName name="solver_reo" localSheetId="1" hidden="1">2</definedName>
    <definedName name="solver_rep" localSheetId="1" hidden="1">2</definedName>
    <definedName name="solver_rhs1" localSheetId="1" hidden="1">1</definedName>
    <definedName name="solver_rhs1" localSheetId="0" hidden="1">1</definedName>
    <definedName name="solver_rhs2" localSheetId="1" hidden="1">0</definedName>
    <definedName name="solver_rhs2" localSheetId="0" hidden="1">3</definedName>
    <definedName name="solver_rhs3" localSheetId="0" hidden="1">100</definedName>
    <definedName name="solver_rhs4" localSheetId="0" hidden="1">2</definedName>
    <definedName name="solver_rlx" localSheetId="1" hidden="1">2</definedName>
    <definedName name="solver_rlx" localSheetId="0" hidden="1">2</definedName>
    <definedName name="solver_rsd" localSheetId="1" hidden="1">0</definedName>
    <definedName name="solver_rsd" localSheetId="0" hidden="1">0</definedName>
    <definedName name="solver_scl" localSheetId="1" hidden="1">2</definedName>
    <definedName name="solver_scl" localSheetId="0" hidden="1">1</definedName>
    <definedName name="solver_sho" localSheetId="1" hidden="1">2</definedName>
    <definedName name="solver_sho" localSheetId="0" hidden="1">2</definedName>
    <definedName name="solver_ssz" localSheetId="1" hidden="1">100</definedName>
    <definedName name="solver_ssz" localSheetId="0" hidden="1">100</definedName>
    <definedName name="solver_std" localSheetId="1" hidden="1">0</definedName>
    <definedName name="solver_tim" localSheetId="1" hidden="1">100</definedName>
    <definedName name="solver_tim" localSheetId="0" hidden="1">2147483647</definedName>
    <definedName name="solver_tol" localSheetId="1" hidden="1">0.0005</definedName>
    <definedName name="solver_tol" localSheetId="0" hidden="1">0.01</definedName>
    <definedName name="solver_typ" localSheetId="1" hidden="1">2</definedName>
    <definedName name="solver_typ" localSheetId="0" hidden="1">2</definedName>
    <definedName name="solver_val" localSheetId="1" hidden="1">0</definedName>
    <definedName name="solver_val" localSheetId="0" hidden="1">0</definedName>
    <definedName name="solver_ver" localSheetId="1" hidden="1">3</definedName>
    <definedName name="solver_ver" localSheetId="0" hidden="1">3</definedName>
    <definedName name="trend">Inicjalizacja!$B$3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3" i="2" l="1"/>
  <c r="D122" i="2"/>
  <c r="D121" i="2"/>
  <c r="D120" i="2"/>
  <c r="D119" i="2"/>
  <c r="D118" i="2"/>
  <c r="D117" i="2"/>
  <c r="D116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H37" i="2"/>
  <c r="H36" i="2"/>
  <c r="H35" i="2"/>
  <c r="H34" i="2"/>
  <c r="H33" i="2"/>
  <c r="H32" i="2"/>
  <c r="H31" i="2"/>
  <c r="H30" i="2"/>
  <c r="H29" i="2"/>
  <c r="H28" i="2"/>
  <c r="H27" i="2"/>
  <c r="H26" i="2"/>
  <c r="D26" i="2"/>
  <c r="C26" i="2"/>
  <c r="C25" i="2"/>
  <c r="B18" i="3" l="1"/>
  <c r="E28" i="3"/>
  <c r="G28" i="3" s="1"/>
  <c r="H28" i="3" s="1"/>
  <c r="I28" i="3" s="1"/>
  <c r="E27" i="3"/>
  <c r="G27" i="3" s="1"/>
  <c r="H27" i="3" s="1"/>
  <c r="I27" i="3" s="1"/>
  <c r="E26" i="3"/>
  <c r="G26" i="3"/>
  <c r="H26" i="3" s="1"/>
  <c r="I26" i="3" s="1"/>
  <c r="E25" i="3"/>
  <c r="G25" i="3" s="1"/>
  <c r="H25" i="3" s="1"/>
  <c r="I25" i="3" s="1"/>
  <c r="E24" i="3"/>
  <c r="G24" i="3" s="1"/>
  <c r="H24" i="3" s="1"/>
  <c r="I24" i="3" s="1"/>
  <c r="E23" i="3"/>
  <c r="G23" i="3" s="1"/>
  <c r="H23" i="3" s="1"/>
  <c r="I23" i="3" s="1"/>
  <c r="E22" i="3"/>
  <c r="G22" i="3" s="1"/>
  <c r="H22" i="3" s="1"/>
  <c r="I22" i="3" s="1"/>
  <c r="E21" i="3"/>
  <c r="G21" i="3"/>
  <c r="H21" i="3" s="1"/>
  <c r="I21" i="3" s="1"/>
  <c r="E20" i="3"/>
  <c r="G20" i="3" s="1"/>
  <c r="H20" i="3" s="1"/>
  <c r="I20" i="3"/>
  <c r="E19" i="3"/>
  <c r="G19" i="3" s="1"/>
  <c r="H19" i="3" s="1"/>
  <c r="I19" i="3" s="1"/>
  <c r="E18" i="3"/>
  <c r="G18" i="3" s="1"/>
  <c r="H18" i="3" s="1"/>
  <c r="I18" i="3" s="1"/>
  <c r="E17" i="3"/>
  <c r="G17" i="3"/>
  <c r="H17" i="3" s="1"/>
  <c r="I17" i="3" s="1"/>
  <c r="E16" i="3"/>
  <c r="G16" i="3" s="1"/>
  <c r="H16" i="3" s="1"/>
  <c r="I16" i="3" s="1"/>
  <c r="E15" i="3"/>
  <c r="G15" i="3" s="1"/>
  <c r="H15" i="3" s="1"/>
  <c r="I15" i="3" s="1"/>
  <c r="E14" i="3"/>
  <c r="G14" i="3" s="1"/>
  <c r="H14" i="3" s="1"/>
  <c r="I14" i="3" s="1"/>
  <c r="E13" i="3"/>
  <c r="G13" i="3"/>
  <c r="H13" i="3" s="1"/>
  <c r="I13" i="3" s="1"/>
  <c r="E12" i="3"/>
  <c r="G12" i="3" s="1"/>
  <c r="H12" i="3" s="1"/>
  <c r="I12" i="3" s="1"/>
  <c r="E11" i="3"/>
  <c r="G11" i="3" s="1"/>
  <c r="H11" i="3" s="1"/>
  <c r="I11" i="3" s="1"/>
  <c r="E10" i="3"/>
  <c r="G10" i="3" s="1"/>
  <c r="H10" i="3" s="1"/>
  <c r="I10" i="3" s="1"/>
  <c r="E9" i="3"/>
  <c r="G9" i="3" s="1"/>
  <c r="H9" i="3" s="1"/>
  <c r="I9" i="3" s="1"/>
  <c r="E8" i="3"/>
  <c r="G8" i="3" s="1"/>
  <c r="H8" i="3" s="1"/>
  <c r="I8" i="3" s="1"/>
  <c r="E7" i="3"/>
  <c r="G7" i="3" s="1"/>
  <c r="H7" i="3" s="1"/>
  <c r="I7" i="3" s="1"/>
  <c r="E6" i="3"/>
  <c r="G6" i="3" s="1"/>
  <c r="H6" i="3" s="1"/>
  <c r="I6" i="3" s="1"/>
  <c r="E5" i="3"/>
  <c r="G5" i="3" s="1"/>
  <c r="H5" i="3" s="1"/>
  <c r="I5" i="3" s="1"/>
  <c r="I3" i="3" l="1"/>
  <c r="J26" i="2"/>
  <c r="G26" i="2" l="1"/>
  <c r="C27" i="2" l="1"/>
  <c r="D27" i="2" s="1"/>
  <c r="C28" i="2" l="1"/>
  <c r="D28" i="2" s="1"/>
  <c r="J27" i="2"/>
  <c r="J28" i="2" l="1"/>
  <c r="I27" i="2"/>
  <c r="G27" i="2"/>
  <c r="C29" i="2" l="1"/>
  <c r="D29" i="2" s="1"/>
  <c r="I29" i="2"/>
  <c r="J29" i="2"/>
  <c r="G29" i="2"/>
  <c r="G28" i="2" l="1"/>
  <c r="I28" i="2"/>
  <c r="C30" i="2" l="1"/>
  <c r="D30" i="2" s="1"/>
  <c r="J30" i="2"/>
  <c r="C31" i="2" l="1"/>
  <c r="D31" i="2" s="1"/>
  <c r="I30" i="2"/>
  <c r="G30" i="2"/>
  <c r="I31" i="2" l="1"/>
  <c r="J31" i="2"/>
  <c r="G31" i="2" l="1"/>
  <c r="C32" i="2"/>
  <c r="D32" i="2" s="1"/>
  <c r="J32" i="2"/>
  <c r="C33" i="2" l="1"/>
  <c r="D33" i="2" s="1"/>
  <c r="I32" i="2"/>
  <c r="G32" i="2"/>
  <c r="J33" i="2" l="1"/>
  <c r="C34" i="2"/>
  <c r="D34" i="2" s="1"/>
  <c r="I34" i="2" l="1"/>
  <c r="G33" i="2"/>
  <c r="I33" i="2"/>
  <c r="J34" i="2" l="1"/>
  <c r="C35" i="2"/>
  <c r="D35" i="2" s="1"/>
  <c r="G34" i="2"/>
  <c r="J35" i="2" l="1"/>
  <c r="C36" i="2" l="1"/>
  <c r="D36" i="2" s="1"/>
  <c r="G35" i="2"/>
  <c r="I35" i="2"/>
  <c r="J36" i="2" l="1"/>
  <c r="I36" i="2"/>
  <c r="G36" i="2"/>
  <c r="C37" i="2" l="1"/>
  <c r="D37" i="2" s="1"/>
  <c r="J37" i="2"/>
  <c r="J38" i="2" l="1"/>
  <c r="C38" i="2"/>
  <c r="G37" i="2"/>
  <c r="I37" i="2"/>
  <c r="D38" i="2" l="1"/>
  <c r="H38" i="2"/>
  <c r="I38" i="2"/>
  <c r="C39" i="2"/>
  <c r="D39" i="2" l="1"/>
  <c r="H39" i="2"/>
  <c r="G38" i="2"/>
  <c r="C40" i="2" l="1"/>
  <c r="J39" i="2"/>
  <c r="J40" i="2"/>
  <c r="D40" i="2" l="1"/>
  <c r="H40" i="2"/>
  <c r="G39" i="2"/>
  <c r="I39" i="2"/>
  <c r="G40" i="2"/>
  <c r="I40" i="2"/>
  <c r="C41" i="2" l="1"/>
  <c r="J41" i="2"/>
  <c r="D41" i="2" l="1"/>
  <c r="H41" i="2"/>
  <c r="C42" i="2"/>
  <c r="G41" i="2"/>
  <c r="I41" i="2"/>
  <c r="D42" i="2" l="1"/>
  <c r="H42" i="2"/>
  <c r="J42" i="2"/>
  <c r="G42" i="2" l="1"/>
  <c r="C43" i="2"/>
  <c r="J43" i="2"/>
  <c r="D43" i="2" l="1"/>
  <c r="H43" i="2"/>
  <c r="I42" i="2"/>
  <c r="I43" i="2"/>
  <c r="G43" i="2"/>
  <c r="C44" i="2" l="1"/>
  <c r="J44" i="2"/>
  <c r="D44" i="2" l="1"/>
  <c r="H44" i="2"/>
  <c r="C45" i="2"/>
  <c r="G44" i="2"/>
  <c r="I44" i="2"/>
  <c r="D45" i="2" l="1"/>
  <c r="H45" i="2"/>
  <c r="J45" i="2" l="1"/>
  <c r="G45" i="2"/>
  <c r="I45" i="2"/>
  <c r="C46" i="2" l="1"/>
  <c r="D46" i="2" l="1"/>
  <c r="C47" i="2" s="1"/>
  <c r="H46" i="2"/>
  <c r="J46" i="2"/>
  <c r="J47" i="2"/>
  <c r="D47" i="2" l="1"/>
  <c r="H47" i="2"/>
  <c r="I46" i="2"/>
  <c r="G46" i="2"/>
  <c r="G47" i="2"/>
  <c r="I47" i="2"/>
  <c r="C48" i="2" l="1"/>
  <c r="J48" i="2"/>
  <c r="D48" i="2" l="1"/>
  <c r="H48" i="2"/>
  <c r="G48" i="2"/>
  <c r="I48" i="2"/>
  <c r="C49" i="2"/>
  <c r="D49" i="2" l="1"/>
  <c r="H49" i="2"/>
  <c r="J49" i="2"/>
  <c r="C50" i="2" l="1"/>
  <c r="J50" i="2"/>
  <c r="I50" i="2"/>
  <c r="G49" i="2"/>
  <c r="I49" i="2"/>
  <c r="D50" i="2" l="1"/>
  <c r="H50" i="2"/>
  <c r="C51" i="2"/>
  <c r="G50" i="2"/>
  <c r="D51" i="2" l="1"/>
  <c r="H51" i="2"/>
  <c r="J51" i="2"/>
  <c r="C52" i="2" l="1"/>
  <c r="J52" i="2"/>
  <c r="G51" i="2"/>
  <c r="I51" i="2"/>
  <c r="D52" i="2" l="1"/>
  <c r="H52" i="2"/>
  <c r="C53" i="2"/>
  <c r="G52" i="2"/>
  <c r="I52" i="2"/>
  <c r="D53" i="2" l="1"/>
  <c r="H53" i="2"/>
  <c r="J53" i="2"/>
  <c r="G53" i="2"/>
  <c r="I53" i="2" l="1"/>
  <c r="C54" i="2"/>
  <c r="J54" i="2"/>
  <c r="G54" i="2"/>
  <c r="I54" i="2"/>
  <c r="D54" i="2" l="1"/>
  <c r="C55" i="2" s="1"/>
  <c r="H54" i="2"/>
  <c r="D55" i="2" l="1"/>
  <c r="H55" i="2"/>
  <c r="I55" i="2"/>
  <c r="G55" i="2"/>
  <c r="J55" i="2"/>
  <c r="G56" i="2" l="1"/>
  <c r="J56" i="2"/>
  <c r="C56" i="2"/>
  <c r="I56" i="2" l="1"/>
  <c r="D56" i="2"/>
  <c r="G57" i="2" s="1"/>
  <c r="H56" i="2"/>
  <c r="J57" i="2"/>
  <c r="C57" i="2"/>
  <c r="I57" i="2"/>
  <c r="D57" i="2" l="1"/>
  <c r="H57" i="2"/>
  <c r="C58" i="2"/>
  <c r="D58" i="2" l="1"/>
  <c r="H58" i="2"/>
  <c r="C59" i="2"/>
  <c r="J59" i="2"/>
  <c r="D59" i="2" l="1"/>
  <c r="H59" i="2"/>
  <c r="J58" i="2"/>
  <c r="G59" i="2"/>
  <c r="J60" i="2" l="1"/>
  <c r="I60" i="2"/>
  <c r="I59" i="2"/>
  <c r="G58" i="2"/>
  <c r="I58" i="2"/>
  <c r="C60" i="2"/>
  <c r="G60" i="2"/>
  <c r="D60" i="2" l="1"/>
  <c r="H60" i="2"/>
  <c r="J61" i="2" l="1"/>
  <c r="C61" i="2"/>
  <c r="D61" i="2" l="1"/>
  <c r="H61" i="2"/>
  <c r="C62" i="2"/>
  <c r="G62" i="2"/>
  <c r="I61" i="2"/>
  <c r="G61" i="2"/>
  <c r="D62" i="2" l="1"/>
  <c r="H62" i="2"/>
  <c r="I62" i="2"/>
  <c r="J62" i="2"/>
  <c r="J63" i="2" l="1"/>
  <c r="C63" i="2"/>
  <c r="D63" i="2" l="1"/>
  <c r="H63" i="2"/>
  <c r="G63" i="2"/>
  <c r="I63" i="2"/>
  <c r="J64" i="2" l="1"/>
  <c r="C64" i="2"/>
  <c r="D64" i="2" l="1"/>
  <c r="H64" i="2"/>
  <c r="G64" i="2"/>
  <c r="I64" i="2"/>
  <c r="J65" i="2" l="1"/>
  <c r="C65" i="2"/>
  <c r="D65" i="2" l="1"/>
  <c r="H65" i="2"/>
  <c r="I65" i="2"/>
  <c r="G65" i="2"/>
  <c r="J66" i="2" l="1"/>
  <c r="C66" i="2"/>
  <c r="D66" i="2" l="1"/>
  <c r="H66" i="2"/>
  <c r="G66" i="2"/>
  <c r="I66" i="2"/>
  <c r="J67" i="2" l="1"/>
  <c r="C67" i="2"/>
  <c r="D67" i="2" l="1"/>
  <c r="H67" i="2"/>
  <c r="C68" i="2"/>
  <c r="J68" i="2"/>
  <c r="I67" i="2"/>
  <c r="G67" i="2"/>
  <c r="D68" i="2" l="1"/>
  <c r="H68" i="2"/>
  <c r="I68" i="2"/>
  <c r="G68" i="2" l="1"/>
  <c r="J69" i="2"/>
  <c r="C69" i="2"/>
  <c r="D69" i="2" l="1"/>
  <c r="H69" i="2"/>
  <c r="G69" i="2"/>
  <c r="I69" i="2"/>
  <c r="J70" i="2" l="1"/>
  <c r="C70" i="2"/>
  <c r="D70" i="2" l="1"/>
  <c r="H70" i="2"/>
  <c r="G70" i="2"/>
  <c r="I70" i="2"/>
  <c r="J71" i="2" l="1"/>
  <c r="C71" i="2"/>
  <c r="D71" i="2" l="1"/>
  <c r="H71" i="2"/>
  <c r="G71" i="2"/>
  <c r="I71" i="2"/>
  <c r="C72" i="2" l="1"/>
  <c r="J72" i="2"/>
  <c r="D72" i="2" l="1"/>
  <c r="H72" i="2"/>
  <c r="C73" i="2"/>
  <c r="G72" i="2"/>
  <c r="I72" i="2"/>
  <c r="D73" i="2" l="1"/>
  <c r="H73" i="2"/>
  <c r="C74" i="2"/>
  <c r="D74" i="2" l="1"/>
  <c r="H74" i="2"/>
  <c r="J74" i="2"/>
  <c r="I74" i="2"/>
  <c r="J73" i="2"/>
  <c r="C75" i="2"/>
  <c r="G74" i="2"/>
  <c r="D75" i="2" l="1"/>
  <c r="H75" i="2"/>
  <c r="J75" i="2"/>
  <c r="I75" i="2"/>
  <c r="G73" i="2"/>
  <c r="I73" i="2"/>
  <c r="G76" i="2"/>
  <c r="G75" i="2" l="1"/>
  <c r="J76" i="2"/>
  <c r="C76" i="2"/>
  <c r="I76" i="2"/>
  <c r="D76" i="2" l="1"/>
  <c r="H76" i="2"/>
  <c r="J77" i="2" l="1"/>
  <c r="C77" i="2"/>
  <c r="D77" i="2" l="1"/>
  <c r="H77" i="2"/>
  <c r="C78" i="2"/>
  <c r="I77" i="2"/>
  <c r="G77" i="2"/>
  <c r="D78" i="2" l="1"/>
  <c r="H78" i="2"/>
  <c r="C79" i="2"/>
  <c r="D79" i="2" l="1"/>
  <c r="H79" i="2"/>
  <c r="G79" i="2"/>
  <c r="J79" i="2"/>
  <c r="J78" i="2"/>
  <c r="C80" i="2"/>
  <c r="D80" i="2" l="1"/>
  <c r="H80" i="2"/>
  <c r="J80" i="2"/>
  <c r="G78" i="2"/>
  <c r="I78" i="2"/>
  <c r="I79" i="2"/>
  <c r="J81" i="2"/>
  <c r="G80" i="2" l="1"/>
  <c r="I80" i="2"/>
  <c r="G81" i="2"/>
  <c r="C81" i="2"/>
  <c r="D81" i="2" l="1"/>
  <c r="H81" i="2"/>
  <c r="I81" i="2"/>
  <c r="J82" i="2" l="1"/>
  <c r="I82" i="2"/>
  <c r="C82" i="2"/>
  <c r="H82" i="2" s="1"/>
  <c r="D82" i="2" l="1"/>
  <c r="G82" i="2"/>
  <c r="C83" i="2" l="1"/>
  <c r="H83" i="2" s="1"/>
  <c r="J83" i="2"/>
  <c r="D83" i="2" l="1"/>
  <c r="C84" i="2" s="1"/>
  <c r="H84" i="2" s="1"/>
  <c r="G83" i="2"/>
  <c r="I83" i="2"/>
  <c r="D84" i="2" l="1"/>
  <c r="J85" i="2" l="1"/>
  <c r="G85" i="2"/>
  <c r="C85" i="2"/>
  <c r="H85" i="2" s="1"/>
  <c r="J84" i="2"/>
  <c r="I85" i="2" l="1"/>
  <c r="I84" i="2"/>
  <c r="G84" i="2"/>
  <c r="D85" i="2"/>
  <c r="C86" i="2" l="1"/>
  <c r="H86" i="2" s="1"/>
  <c r="J86" i="2"/>
  <c r="D86" i="2"/>
  <c r="C87" i="2" s="1"/>
  <c r="H87" i="2" s="1"/>
  <c r="J87" i="2" l="1"/>
  <c r="D87" i="2"/>
  <c r="G86" i="2"/>
  <c r="I86" i="2"/>
  <c r="J88" i="2" l="1"/>
  <c r="G88" i="2"/>
  <c r="C88" i="2"/>
  <c r="I87" i="2"/>
  <c r="G87" i="2"/>
  <c r="D88" i="2" l="1"/>
  <c r="H88" i="2"/>
  <c r="I88" i="2"/>
  <c r="C89" i="2"/>
  <c r="J89" i="2"/>
  <c r="D89" i="2" l="1"/>
  <c r="H89" i="2"/>
  <c r="G89" i="2"/>
  <c r="I89" i="2"/>
  <c r="C90" i="2" l="1"/>
  <c r="J90" i="2"/>
  <c r="D90" i="2" l="1"/>
  <c r="H90" i="2"/>
  <c r="J91" i="2"/>
  <c r="G90" i="2"/>
  <c r="I90" i="2"/>
  <c r="G91" i="2" l="1"/>
  <c r="C91" i="2"/>
  <c r="D91" i="2" l="1"/>
  <c r="H91" i="2"/>
  <c r="I91" i="2"/>
  <c r="C92" i="2" l="1"/>
  <c r="G92" i="2"/>
  <c r="J92" i="2"/>
  <c r="D92" i="2" l="1"/>
  <c r="H92" i="2"/>
  <c r="I92" i="2"/>
  <c r="J93" i="2" l="1"/>
  <c r="I93" i="2"/>
  <c r="C93" i="2"/>
  <c r="D93" i="2" l="1"/>
  <c r="H93" i="2"/>
  <c r="G93" i="2"/>
  <c r="C94" i="2"/>
  <c r="D94" i="2" l="1"/>
  <c r="H94" i="2"/>
  <c r="C95" i="2"/>
  <c r="D95" i="2" l="1"/>
  <c r="H95" i="2"/>
  <c r="J95" i="2"/>
  <c r="J94" i="2"/>
  <c r="C96" i="2"/>
  <c r="D96" i="2" l="1"/>
  <c r="H96" i="2"/>
  <c r="J96" i="2"/>
  <c r="G94" i="2"/>
  <c r="I94" i="2"/>
  <c r="I95" i="2"/>
  <c r="G95" i="2"/>
  <c r="C97" i="2"/>
  <c r="G96" i="2"/>
  <c r="I96" i="2"/>
  <c r="D97" i="2" l="1"/>
  <c r="H97" i="2"/>
  <c r="J97" i="2"/>
  <c r="J98" i="2" l="1"/>
  <c r="G98" i="2"/>
  <c r="I97" i="2"/>
  <c r="G97" i="2"/>
  <c r="C98" i="2"/>
  <c r="D98" i="2" l="1"/>
  <c r="H98" i="2"/>
  <c r="I98" i="2"/>
  <c r="J99" i="2" l="1"/>
  <c r="C99" i="2"/>
  <c r="D99" i="2" l="1"/>
  <c r="H99" i="2"/>
  <c r="G99" i="2"/>
  <c r="I99" i="2"/>
  <c r="J100" i="2" l="1"/>
  <c r="C100" i="2"/>
  <c r="D100" i="2" l="1"/>
  <c r="H100" i="2"/>
  <c r="I100" i="2"/>
  <c r="G100" i="2"/>
  <c r="J101" i="2" l="1"/>
  <c r="C101" i="2"/>
  <c r="D101" i="2" l="1"/>
  <c r="H101" i="2"/>
  <c r="G101" i="2"/>
  <c r="I101" i="2"/>
  <c r="J102" i="2" l="1"/>
  <c r="C102" i="2"/>
  <c r="D102" i="2" l="1"/>
  <c r="H102" i="2"/>
  <c r="G102" i="2"/>
  <c r="I102" i="2"/>
  <c r="J103" i="2" l="1"/>
  <c r="C103" i="2"/>
  <c r="D103" i="2" l="1"/>
  <c r="H103" i="2"/>
  <c r="I103" i="2"/>
  <c r="G103" i="2"/>
  <c r="J104" i="2" l="1"/>
  <c r="C104" i="2"/>
  <c r="D104" i="2" l="1"/>
  <c r="H104" i="2"/>
  <c r="G104" i="2"/>
  <c r="I104" i="2"/>
  <c r="J105" i="2" l="1"/>
  <c r="C105" i="2"/>
  <c r="D105" i="2" l="1"/>
  <c r="H105" i="2"/>
  <c r="I105" i="2"/>
  <c r="G105" i="2"/>
  <c r="J106" i="2" l="1"/>
  <c r="C106" i="2"/>
  <c r="D106" i="2" l="1"/>
  <c r="H106" i="2"/>
  <c r="G106" i="2"/>
  <c r="I106" i="2"/>
  <c r="C107" i="2" l="1"/>
  <c r="J107" i="2"/>
  <c r="D107" i="2" l="1"/>
  <c r="H107" i="2"/>
  <c r="I107" i="2"/>
  <c r="G107" i="2"/>
  <c r="J108" i="2" l="1"/>
  <c r="C108" i="2"/>
  <c r="D108" i="2" l="1"/>
  <c r="C109" i="2" s="1"/>
  <c r="H108" i="2"/>
  <c r="I108" i="2"/>
  <c r="G108" i="2"/>
  <c r="D109" i="2" l="1"/>
  <c r="H109" i="2"/>
  <c r="C110" i="2"/>
  <c r="G110" i="2" l="1"/>
  <c r="J110" i="2"/>
  <c r="D110" i="2"/>
  <c r="H110" i="2"/>
  <c r="J109" i="2"/>
  <c r="I109" i="2" l="1"/>
  <c r="G109" i="2"/>
  <c r="I110" i="2"/>
  <c r="J111" i="2"/>
  <c r="C111" i="2"/>
  <c r="D111" i="2" l="1"/>
  <c r="H111" i="2"/>
  <c r="G111" i="2"/>
  <c r="I111" i="2"/>
  <c r="J112" i="2" l="1"/>
  <c r="G112" i="2"/>
  <c r="C112" i="2"/>
  <c r="D112" i="2" l="1"/>
  <c r="H112" i="2"/>
  <c r="I112" i="2"/>
  <c r="J113" i="2" l="1"/>
  <c r="J24" i="2" s="1"/>
  <c r="C113" i="2"/>
  <c r="D113" i="2" l="1"/>
  <c r="H113" i="2"/>
  <c r="G113" i="2"/>
  <c r="G21" i="2" s="1"/>
  <c r="G22" i="2"/>
  <c r="I113" i="2"/>
  <c r="I24" i="2" s="1"/>
  <c r="D124" i="2" l="1"/>
</calcChain>
</file>

<file path=xl/sharedStrings.xml><?xml version="1.0" encoding="utf-8"?>
<sst xmlns="http://schemas.openxmlformats.org/spreadsheetml/2006/main" count="37" uniqueCount="24">
  <si>
    <t>Trend</t>
  </si>
  <si>
    <t>Baza</t>
  </si>
  <si>
    <t>Nr miesiąca</t>
  </si>
  <si>
    <t>Miesiąc, rok</t>
  </si>
  <si>
    <t>Miesiąc</t>
  </si>
  <si>
    <t>Mile (w mld.)</t>
  </si>
  <si>
    <t>Prognoza</t>
  </si>
  <si>
    <t>Błąd</t>
  </si>
  <si>
    <r>
      <t>Błąd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</si>
  <si>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Suma kw. błędów</t>
  </si>
  <si>
    <t>Średnia</t>
  </si>
  <si>
    <t>Odch. stand. błędów</t>
  </si>
  <si>
    <t>alfa</t>
  </si>
  <si>
    <t>beta</t>
  </si>
  <si>
    <t>gamma</t>
  </si>
  <si>
    <t>Zmiana znaku</t>
  </si>
  <si>
    <r>
      <t>Błąd</t>
    </r>
    <r>
      <rPr>
        <vertAlign val="superscript"/>
        <sz val="10"/>
        <color theme="1"/>
        <rFont val="Arial"/>
        <family val="2"/>
        <charset val="238"/>
      </rPr>
      <t>2</t>
    </r>
  </si>
  <si>
    <t>Razem</t>
  </si>
  <si>
    <t>Indeks sez.</t>
  </si>
  <si>
    <t>Data</t>
  </si>
  <si>
    <t>Bezwzgl. błąd proc.</t>
  </si>
  <si>
    <t>87 wartości,</t>
  </si>
  <si>
    <t>34 zmiany znaku</t>
  </si>
  <si>
    <t>Średni bezwzgl. błąd proc.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</si>
</sst>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mmm\ yyyy"/>
  </numFmts>
  <fonts count="10" x14ac:knownFonts="1">
    <font>
      <sz val="10"/>
      <name val="Arial"/>
    </font>
    <font>
      <sz val="10"/>
      <color indexed="8"/>
      <name val="Verdana"/>
      <family val="2"/>
    </font>
    <font>
      <b/>
      <sz val="10"/>
      <name val="Arial"/>
      <family val="2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indexed="8"/>
      <name val="Verdana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vertAlign val="superscript"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>
      <alignment readingOrder="1"/>
      <protection locked="0"/>
    </xf>
    <xf numFmtId="4" fontId="1" fillId="0" borderId="0">
      <alignment readingOrder="1"/>
      <protection locked="0"/>
    </xf>
  </cellStyleXfs>
  <cellXfs count="24">
    <xf numFmtId="0" fontId="0" fillId="0" borderId="0" xfId="0"/>
    <xf numFmtId="0" fontId="2" fillId="0" borderId="0" xfId="0" applyFont="1"/>
    <xf numFmtId="0" fontId="4" fillId="0" borderId="0" xfId="0" applyFont="1"/>
    <xf numFmtId="11" fontId="4" fillId="0" borderId="0" xfId="0" applyNumberFormat="1" applyFont="1"/>
    <xf numFmtId="0" fontId="5" fillId="0" borderId="0" xfId="0" applyFont="1"/>
    <xf numFmtId="0" fontId="5" fillId="2" borderId="0" xfId="0" applyFont="1" applyFill="1"/>
    <xf numFmtId="4" fontId="4" fillId="0" borderId="0" xfId="0" applyNumberFormat="1" applyFont="1"/>
    <xf numFmtId="1" fontId="6" fillId="0" borderId="0" xfId="1" applyNumberFormat="1" applyFont="1">
      <alignment readingOrder="1"/>
      <protection locked="0"/>
    </xf>
    <xf numFmtId="2" fontId="4" fillId="0" borderId="0" xfId="0" applyNumberFormat="1" applyFont="1"/>
    <xf numFmtId="4" fontId="5" fillId="0" borderId="0" xfId="0" applyNumberFormat="1" applyFont="1"/>
    <xf numFmtId="14" fontId="6" fillId="0" borderId="0" xfId="1" applyNumberFormat="1" applyFont="1">
      <alignment readingOrder="1"/>
      <protection locked="0"/>
    </xf>
    <xf numFmtId="0" fontId="5" fillId="0" borderId="0" xfId="0" applyFont="1" applyAlignment="1">
      <alignment horizontal="right"/>
    </xf>
    <xf numFmtId="165" fontId="6" fillId="0" borderId="0" xfId="1" applyNumberFormat="1" applyFont="1">
      <alignment readingOrder="1"/>
      <protection locked="0"/>
    </xf>
    <xf numFmtId="164" fontId="4" fillId="0" borderId="0" xfId="0" applyNumberFormat="1" applyFont="1"/>
    <xf numFmtId="0" fontId="4" fillId="2" borderId="0" xfId="0" applyFont="1" applyFill="1"/>
    <xf numFmtId="17" fontId="4" fillId="0" borderId="0" xfId="0" applyNumberFormat="1" applyFont="1"/>
    <xf numFmtId="1" fontId="4" fillId="0" borderId="0" xfId="0" applyNumberFormat="1" applyFont="1"/>
    <xf numFmtId="0" fontId="4" fillId="0" borderId="0" xfId="0" applyFont="1" applyAlignment="1">
      <alignment horizontal="right"/>
    </xf>
    <xf numFmtId="165" fontId="8" fillId="0" borderId="0" xfId="1" applyNumberFormat="1" applyFont="1">
      <alignment readingOrder="1"/>
      <protection locked="0"/>
    </xf>
    <xf numFmtId="0" fontId="3" fillId="0" borderId="0" xfId="0" applyFont="1"/>
    <xf numFmtId="0" fontId="3" fillId="2" borderId="0" xfId="0" applyFont="1" applyFill="1"/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 applyAlignment="1"/>
  </cellXfs>
  <cellStyles count="3">
    <cellStyle name="_DateRange" xfId="1" xr:uid="{00000000-0005-0000-0000-000000000000}"/>
    <cellStyle name="_SeriesData" xfId="2" xr:uid="{00000000-0005-0000-0000-000001000000}"/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I38"/>
  <sheetViews>
    <sheetView tabSelected="1" workbookViewId="0"/>
  </sheetViews>
  <sheetFormatPr defaultRowHeight="12.75" x14ac:dyDescent="0.2"/>
  <cols>
    <col min="1" max="1" width="9.140625" style="2"/>
    <col min="2" max="2" width="11" style="2" customWidth="1"/>
    <col min="3" max="3" width="11.28515625" style="2" bestFit="1" customWidth="1"/>
    <col min="4" max="4" width="12.85546875" style="2" bestFit="1" customWidth="1"/>
    <col min="5" max="5" width="9.140625" style="2"/>
    <col min="6" max="6" width="12.85546875" style="2" bestFit="1" customWidth="1"/>
    <col min="7" max="8" width="9.140625" style="2"/>
    <col min="9" max="9" width="10.140625" style="2" bestFit="1" customWidth="1"/>
    <col min="10" max="16384" width="9.140625" style="2"/>
  </cols>
  <sheetData>
    <row r="1" spans="1:9" x14ac:dyDescent="0.2">
      <c r="F1" s="3"/>
    </row>
    <row r="2" spans="1:9" ht="15" x14ac:dyDescent="0.25">
      <c r="A2" s="4" t="s">
        <v>1</v>
      </c>
      <c r="B2" s="5">
        <v>35.067122905085512</v>
      </c>
      <c r="I2" s="11" t="s">
        <v>9</v>
      </c>
    </row>
    <row r="3" spans="1:9" ht="15" x14ac:dyDescent="0.25">
      <c r="A3" s="4" t="s">
        <v>0</v>
      </c>
      <c r="B3" s="5">
        <v>1.0064906001037639</v>
      </c>
      <c r="I3" s="6">
        <f>SUM(I5:I28)</f>
        <v>5.6287676698233255</v>
      </c>
    </row>
    <row r="4" spans="1:9" ht="17.25" x14ac:dyDescent="0.25">
      <c r="A4" s="4"/>
      <c r="B4" s="4"/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8</v>
      </c>
    </row>
    <row r="5" spans="1:9" ht="15" x14ac:dyDescent="0.25">
      <c r="A5" s="4">
        <v>1</v>
      </c>
      <c r="B5" s="5">
        <v>0.90304960248898014</v>
      </c>
      <c r="C5" s="4">
        <v>1</v>
      </c>
      <c r="D5" s="12">
        <v>37622</v>
      </c>
      <c r="E5" s="7">
        <f>MONTH(D5)</f>
        <v>1</v>
      </c>
      <c r="F5" s="8">
        <v>32.854790000000001</v>
      </c>
      <c r="G5" s="4">
        <f t="shared" ref="G5:G28" si="0">baza*(trend^C5)*VLOOKUP(E5,$A$5:$B$16,2)</f>
        <v>31.872891514151604</v>
      </c>
      <c r="H5" s="9">
        <f>(F5-G5)</f>
        <v>0.98189848584839723</v>
      </c>
      <c r="I5" s="9">
        <f>H5^2</f>
        <v>0.96412463651137514</v>
      </c>
    </row>
    <row r="6" spans="1:9" ht="15" x14ac:dyDescent="0.25">
      <c r="A6" s="4">
        <v>2</v>
      </c>
      <c r="B6" s="5">
        <v>0.87594745518217443</v>
      </c>
      <c r="C6" s="4">
        <v>2</v>
      </c>
      <c r="D6" s="12">
        <v>37653</v>
      </c>
      <c r="E6" s="7">
        <f t="shared" ref="E6:E28" si="1">MONTH(D6)</f>
        <v>2</v>
      </c>
      <c r="F6" s="8">
        <v>30.814269000000003</v>
      </c>
      <c r="G6" s="4">
        <f t="shared" si="0"/>
        <v>31.11699407933197</v>
      </c>
      <c r="H6" s="9">
        <f t="shared" ref="H6:H28" si="2">(F6-G6)</f>
        <v>-0.30272507933196735</v>
      </c>
      <c r="I6" s="9">
        <f t="shared" ref="I6:I28" si="3">H6^2</f>
        <v>9.1642473656545931E-2</v>
      </c>
    </row>
    <row r="7" spans="1:9" ht="15" x14ac:dyDescent="0.25">
      <c r="A7" s="4">
        <v>3</v>
      </c>
      <c r="B7" s="5">
        <v>1.0538147273383673</v>
      </c>
      <c r="C7" s="4">
        <v>3</v>
      </c>
      <c r="D7" s="12">
        <v>37681</v>
      </c>
      <c r="E7" s="7">
        <f t="shared" si="1"/>
        <v>3</v>
      </c>
      <c r="F7" s="8">
        <v>37.586653999999996</v>
      </c>
      <c r="G7" s="4">
        <f t="shared" si="0"/>
        <v>37.678496868747061</v>
      </c>
      <c r="H7" s="9">
        <f t="shared" si="2"/>
        <v>-9.1842868747065154E-2</v>
      </c>
      <c r="I7" s="9">
        <f t="shared" si="3"/>
        <v>8.4351125396906375E-3</v>
      </c>
    </row>
    <row r="8" spans="1:9" ht="15" x14ac:dyDescent="0.25">
      <c r="A8" s="4">
        <v>4</v>
      </c>
      <c r="B8" s="5">
        <v>1.0080060201250036</v>
      </c>
      <c r="C8" s="4">
        <v>4</v>
      </c>
      <c r="D8" s="12">
        <v>37712</v>
      </c>
      <c r="E8" s="7">
        <f t="shared" si="1"/>
        <v>4</v>
      </c>
      <c r="F8" s="8">
        <v>35.226398000000003</v>
      </c>
      <c r="G8" s="4">
        <f t="shared" si="0"/>
        <v>36.274560088847068</v>
      </c>
      <c r="H8" s="9">
        <f t="shared" si="2"/>
        <v>-1.0481620888470644</v>
      </c>
      <c r="I8" s="9">
        <f t="shared" si="3"/>
        <v>1.0986437644962412</v>
      </c>
    </row>
    <row r="9" spans="1:9" ht="15" x14ac:dyDescent="0.25">
      <c r="A9" s="4">
        <v>5</v>
      </c>
      <c r="B9" s="5">
        <v>1.0117055748792807</v>
      </c>
      <c r="C9" s="4">
        <v>5</v>
      </c>
      <c r="D9" s="12">
        <v>37742</v>
      </c>
      <c r="E9" s="7">
        <f t="shared" si="1"/>
        <v>5</v>
      </c>
      <c r="F9" s="8">
        <v>36.569670000000002</v>
      </c>
      <c r="G9" s="4">
        <f t="shared" si="0"/>
        <v>36.644001719859517</v>
      </c>
      <c r="H9" s="9">
        <f t="shared" si="2"/>
        <v>-7.4331719859515033E-2</v>
      </c>
      <c r="I9" s="9">
        <f t="shared" si="3"/>
        <v>5.5252045772734215E-3</v>
      </c>
    </row>
    <row r="10" spans="1:9" ht="15" x14ac:dyDescent="0.25">
      <c r="A10" s="4">
        <v>6</v>
      </c>
      <c r="B10" s="5">
        <v>1.0998653092323514</v>
      </c>
      <c r="C10" s="4">
        <v>6</v>
      </c>
      <c r="D10" s="12">
        <v>37773</v>
      </c>
      <c r="E10" s="7">
        <f t="shared" si="1"/>
        <v>6</v>
      </c>
      <c r="F10" s="8">
        <v>39.750216000000002</v>
      </c>
      <c r="G10" s="4">
        <f t="shared" si="0"/>
        <v>40.095716553112517</v>
      </c>
      <c r="H10" s="9">
        <f t="shared" si="2"/>
        <v>-0.34550055311251526</v>
      </c>
      <c r="I10" s="9">
        <f t="shared" si="3"/>
        <v>0.11937063220105398</v>
      </c>
    </row>
    <row r="11" spans="1:9" ht="15" x14ac:dyDescent="0.25">
      <c r="A11" s="4">
        <v>7</v>
      </c>
      <c r="B11" s="5">
        <v>1.1737055274062</v>
      </c>
      <c r="C11" s="4">
        <v>7</v>
      </c>
      <c r="D11" s="12">
        <v>37803</v>
      </c>
      <c r="E11" s="7">
        <f t="shared" si="1"/>
        <v>7</v>
      </c>
      <c r="F11" s="8">
        <v>43.367508000000001</v>
      </c>
      <c r="G11" s="4">
        <f t="shared" si="0"/>
        <v>43.065287220735904</v>
      </c>
      <c r="H11" s="9">
        <f t="shared" si="2"/>
        <v>0.30222077926409696</v>
      </c>
      <c r="I11" s="9">
        <f t="shared" si="3"/>
        <v>9.1337399418998017E-2</v>
      </c>
    </row>
    <row r="12" spans="1:9" ht="15" x14ac:dyDescent="0.25">
      <c r="A12" s="4">
        <v>8</v>
      </c>
      <c r="B12" s="5">
        <v>1.12914856414952</v>
      </c>
      <c r="C12" s="4">
        <v>8</v>
      </c>
      <c r="D12" s="12">
        <v>37834</v>
      </c>
      <c r="E12" s="7">
        <f t="shared" si="1"/>
        <v>8</v>
      </c>
      <c r="F12" s="8">
        <v>42.092669000000001</v>
      </c>
      <c r="G12" s="4">
        <f t="shared" si="0"/>
        <v>41.699323377451378</v>
      </c>
      <c r="H12" s="9">
        <f t="shared" si="2"/>
        <v>0.39334562254862249</v>
      </c>
      <c r="I12" s="9">
        <f t="shared" si="3"/>
        <v>0.1547207787781634</v>
      </c>
    </row>
    <row r="13" spans="1:9" ht="15" x14ac:dyDescent="0.25">
      <c r="A13" s="4">
        <v>9</v>
      </c>
      <c r="B13" s="5">
        <v>0.87964396394576394</v>
      </c>
      <c r="C13" s="4">
        <v>9</v>
      </c>
      <c r="D13" s="12">
        <v>37865</v>
      </c>
      <c r="E13" s="7">
        <f t="shared" si="1"/>
        <v>9</v>
      </c>
      <c r="F13" s="8">
        <v>32.549731999999999</v>
      </c>
      <c r="G13" s="4">
        <f t="shared" si="0"/>
        <v>32.695996006227176</v>
      </c>
      <c r="H13" s="9">
        <f t="shared" si="2"/>
        <v>-0.14626400622717739</v>
      </c>
      <c r="I13" s="9">
        <f t="shared" si="3"/>
        <v>2.1393159517623786E-2</v>
      </c>
    </row>
    <row r="14" spans="1:9" ht="15" x14ac:dyDescent="0.25">
      <c r="A14" s="4">
        <v>10</v>
      </c>
      <c r="B14" s="5">
        <v>0.97735861576045513</v>
      </c>
      <c r="C14" s="4">
        <v>10</v>
      </c>
      <c r="D14" s="12">
        <v>37895</v>
      </c>
      <c r="E14" s="7">
        <f t="shared" si="1"/>
        <v>10</v>
      </c>
      <c r="F14" s="8">
        <v>36.442428</v>
      </c>
      <c r="G14" s="4">
        <f t="shared" si="0"/>
        <v>36.563799073863322</v>
      </c>
      <c r="H14" s="9">
        <f t="shared" si="2"/>
        <v>-0.12137107386332247</v>
      </c>
      <c r="I14" s="9">
        <f t="shared" si="3"/>
        <v>1.4730937570736078E-2</v>
      </c>
    </row>
    <row r="15" spans="1:9" ht="15" x14ac:dyDescent="0.25">
      <c r="A15" s="4">
        <v>11</v>
      </c>
      <c r="B15" s="5">
        <v>0.91814604102738639</v>
      </c>
      <c r="C15" s="4">
        <v>11</v>
      </c>
      <c r="D15" s="12">
        <v>37926</v>
      </c>
      <c r="E15" s="7">
        <f t="shared" si="1"/>
        <v>11</v>
      </c>
      <c r="F15" s="8">
        <v>34.350366000000001</v>
      </c>
      <c r="G15" s="4">
        <f t="shared" si="0"/>
        <v>34.571550457067765</v>
      </c>
      <c r="H15" s="9">
        <f t="shared" si="2"/>
        <v>-0.22118445706776413</v>
      </c>
      <c r="I15" s="9">
        <f t="shared" si="3"/>
        <v>4.8922564048361594E-2</v>
      </c>
    </row>
    <row r="16" spans="1:9" ht="15" x14ac:dyDescent="0.25">
      <c r="A16" s="4">
        <v>12</v>
      </c>
      <c r="B16" s="5">
        <v>0.96960861593299974</v>
      </c>
      <c r="C16" s="4">
        <v>12</v>
      </c>
      <c r="D16" s="12">
        <v>37956</v>
      </c>
      <c r="E16" s="7">
        <f t="shared" si="1"/>
        <v>12</v>
      </c>
      <c r="F16" s="8">
        <v>37.389381999999998</v>
      </c>
      <c r="G16" s="4">
        <f t="shared" si="0"/>
        <v>36.746271578521068</v>
      </c>
      <c r="H16" s="9">
        <f t="shared" si="2"/>
        <v>0.64311042147893005</v>
      </c>
      <c r="I16" s="9">
        <f t="shared" si="3"/>
        <v>0.41359101421480704</v>
      </c>
    </row>
    <row r="17" spans="1:9" ht="15" x14ac:dyDescent="0.25">
      <c r="A17" s="4"/>
      <c r="B17" s="4"/>
      <c r="C17" s="4">
        <v>13</v>
      </c>
      <c r="D17" s="12">
        <v>37987</v>
      </c>
      <c r="E17" s="7">
        <f t="shared" si="1"/>
        <v>1</v>
      </c>
      <c r="F17" s="8">
        <v>33.537391999999997</v>
      </c>
      <c r="G17" s="4">
        <f t="shared" si="0"/>
        <v>34.445948146848409</v>
      </c>
      <c r="H17" s="9">
        <f t="shared" si="2"/>
        <v>-0.90855614684841157</v>
      </c>
      <c r="I17" s="9">
        <f t="shared" si="3"/>
        <v>0.8254742719760324</v>
      </c>
    </row>
    <row r="18" spans="1:9" ht="15" x14ac:dyDescent="0.25">
      <c r="A18" s="4" t="s">
        <v>10</v>
      </c>
      <c r="B18" s="4">
        <f>AVERAGE(B5:B16)</f>
        <v>1.0000000014557069</v>
      </c>
      <c r="C18" s="4">
        <v>14</v>
      </c>
      <c r="D18" s="12">
        <v>38018</v>
      </c>
      <c r="E18" s="7">
        <f t="shared" si="1"/>
        <v>2</v>
      </c>
      <c r="F18" s="8">
        <v>33.909138999999996</v>
      </c>
      <c r="G18" s="4">
        <f t="shared" si="0"/>
        <v>33.629028105798092</v>
      </c>
      <c r="H18" s="9">
        <f t="shared" si="2"/>
        <v>0.28011089420190416</v>
      </c>
      <c r="I18" s="9">
        <f t="shared" si="3"/>
        <v>7.8462113050590351E-2</v>
      </c>
    </row>
    <row r="19" spans="1:9" ht="15" x14ac:dyDescent="0.25">
      <c r="C19" s="4">
        <v>15</v>
      </c>
      <c r="D19" s="12">
        <v>38047</v>
      </c>
      <c r="E19" s="7">
        <f t="shared" si="1"/>
        <v>3</v>
      </c>
      <c r="F19" s="8">
        <v>40.805211</v>
      </c>
      <c r="G19" s="4">
        <f t="shared" si="0"/>
        <v>40.720232389828652</v>
      </c>
      <c r="H19" s="9">
        <f t="shared" si="2"/>
        <v>8.4978610171347668E-2</v>
      </c>
      <c r="I19" s="9">
        <f t="shared" si="3"/>
        <v>7.221364186653873E-3</v>
      </c>
    </row>
    <row r="20" spans="1:9" ht="15" x14ac:dyDescent="0.25">
      <c r="C20" s="4">
        <v>16</v>
      </c>
      <c r="D20" s="12">
        <v>38078</v>
      </c>
      <c r="E20" s="7">
        <f t="shared" si="1"/>
        <v>4</v>
      </c>
      <c r="F20" s="8">
        <v>40.172829</v>
      </c>
      <c r="G20" s="4">
        <f t="shared" si="0"/>
        <v>39.202957639264639</v>
      </c>
      <c r="H20" s="9">
        <f t="shared" si="2"/>
        <v>0.96987136073536107</v>
      </c>
      <c r="I20" s="9">
        <f t="shared" si="3"/>
        <v>0.94065045637466083</v>
      </c>
    </row>
    <row r="21" spans="1:9" ht="15" x14ac:dyDescent="0.25">
      <c r="C21" s="4">
        <v>17</v>
      </c>
      <c r="D21" s="12">
        <v>38108</v>
      </c>
      <c r="E21" s="7">
        <f t="shared" si="1"/>
        <v>5</v>
      </c>
      <c r="F21" s="8">
        <v>39.671006999999996</v>
      </c>
      <c r="G21" s="4">
        <f t="shared" si="0"/>
        <v>39.602223807490752</v>
      </c>
      <c r="H21" s="9">
        <f t="shared" si="2"/>
        <v>6.8783192509243918E-2</v>
      </c>
      <c r="I21" s="9">
        <f t="shared" si="3"/>
        <v>4.7311275717637083E-3</v>
      </c>
    </row>
    <row r="22" spans="1:9" ht="15" x14ac:dyDescent="0.25">
      <c r="C22" s="4">
        <v>18</v>
      </c>
      <c r="D22" s="12">
        <v>38139</v>
      </c>
      <c r="E22" s="7">
        <f t="shared" si="1"/>
        <v>6</v>
      </c>
      <c r="F22" s="8">
        <v>43.652276999999998</v>
      </c>
      <c r="G22" s="4">
        <f t="shared" si="0"/>
        <v>43.332591041701349</v>
      </c>
      <c r="H22" s="9">
        <f t="shared" si="2"/>
        <v>0.3196859582986491</v>
      </c>
      <c r="I22" s="9">
        <f t="shared" si="3"/>
        <v>0.10219911193332561</v>
      </c>
    </row>
    <row r="23" spans="1:9" ht="15" x14ac:dyDescent="0.25">
      <c r="C23" s="4">
        <v>19</v>
      </c>
      <c r="D23" s="12">
        <v>38169</v>
      </c>
      <c r="E23" s="7">
        <f t="shared" si="1"/>
        <v>7</v>
      </c>
      <c r="F23" s="8">
        <v>46.262249000000004</v>
      </c>
      <c r="G23" s="4">
        <f t="shared" si="0"/>
        <v>46.541891245604731</v>
      </c>
      <c r="H23" s="9">
        <f t="shared" si="2"/>
        <v>-0.27964224560472672</v>
      </c>
      <c r="I23" s="9">
        <f t="shared" si="3"/>
        <v>7.8199785526854304E-2</v>
      </c>
    </row>
    <row r="24" spans="1:9" ht="15" x14ac:dyDescent="0.25">
      <c r="C24" s="4">
        <v>20</v>
      </c>
      <c r="D24" s="12">
        <v>38200</v>
      </c>
      <c r="E24" s="7">
        <f t="shared" si="1"/>
        <v>8</v>
      </c>
      <c r="F24" s="8">
        <v>44.701690999999997</v>
      </c>
      <c r="G24" s="4">
        <f t="shared" si="0"/>
        <v>45.06565493691096</v>
      </c>
      <c r="H24" s="9">
        <f t="shared" si="2"/>
        <v>-0.36396393691096307</v>
      </c>
      <c r="I24" s="9">
        <f t="shared" si="3"/>
        <v>0.13246974737172751</v>
      </c>
    </row>
    <row r="25" spans="1:9" ht="15" x14ac:dyDescent="0.25">
      <c r="C25" s="4">
        <v>21</v>
      </c>
      <c r="D25" s="12">
        <v>38231</v>
      </c>
      <c r="E25" s="7">
        <f t="shared" si="1"/>
        <v>9</v>
      </c>
      <c r="F25" s="8">
        <v>35.470844</v>
      </c>
      <c r="G25" s="4">
        <f t="shared" si="0"/>
        <v>35.335500782538354</v>
      </c>
      <c r="H25" s="9">
        <f t="shared" si="2"/>
        <v>0.13534321746164579</v>
      </c>
      <c r="I25" s="9">
        <f t="shared" si="3"/>
        <v>1.8317786512870343E-2</v>
      </c>
    </row>
    <row r="26" spans="1:9" ht="15" x14ac:dyDescent="0.25">
      <c r="C26" s="4">
        <v>22</v>
      </c>
      <c r="D26" s="12">
        <v>38261</v>
      </c>
      <c r="E26" s="7">
        <f t="shared" si="1"/>
        <v>10</v>
      </c>
      <c r="F26" s="8">
        <v>39.627851</v>
      </c>
      <c r="G26" s="4">
        <f t="shared" si="0"/>
        <v>39.51554650731552</v>
      </c>
      <c r="H26" s="9">
        <f t="shared" si="2"/>
        <v>0.11230449268447984</v>
      </c>
      <c r="I26" s="9">
        <f t="shared" si="3"/>
        <v>1.2612299077118385E-2</v>
      </c>
    </row>
    <row r="27" spans="1:9" ht="15" x14ac:dyDescent="0.25">
      <c r="C27" s="4">
        <v>23</v>
      </c>
      <c r="D27" s="12">
        <v>38292</v>
      </c>
      <c r="E27" s="7">
        <f t="shared" si="1"/>
        <v>11</v>
      </c>
      <c r="F27" s="8">
        <v>37.567115999999999</v>
      </c>
      <c r="G27" s="4">
        <f t="shared" si="0"/>
        <v>37.362466278642167</v>
      </c>
      <c r="H27" s="9">
        <f t="shared" si="2"/>
        <v>0.20464972135783199</v>
      </c>
      <c r="I27" s="9">
        <f t="shared" si="3"/>
        <v>4.1881508451838273E-2</v>
      </c>
    </row>
    <row r="28" spans="1:9" ht="15" x14ac:dyDescent="0.25">
      <c r="C28" s="4">
        <v>24</v>
      </c>
      <c r="D28" s="12">
        <v>38322</v>
      </c>
      <c r="E28" s="7">
        <f t="shared" si="1"/>
        <v>12</v>
      </c>
      <c r="F28" s="8">
        <v>39.117677999999998</v>
      </c>
      <c r="G28" s="4">
        <f t="shared" si="0"/>
        <v>39.712749777400859</v>
      </c>
      <c r="H28" s="9">
        <f t="shared" si="2"/>
        <v>-0.59507177740086092</v>
      </c>
      <c r="I28" s="9">
        <f t="shared" si="3"/>
        <v>0.35411042025901979</v>
      </c>
    </row>
    <row r="29" spans="1:9" ht="15" x14ac:dyDescent="0.25">
      <c r="C29" s="4"/>
      <c r="D29" s="10"/>
      <c r="E29" s="7"/>
      <c r="F29" s="3"/>
      <c r="G29" s="4"/>
      <c r="H29" s="9"/>
      <c r="I29" s="9"/>
    </row>
    <row r="30" spans="1:9" ht="15" x14ac:dyDescent="0.25">
      <c r="C30" s="4"/>
      <c r="D30" s="10"/>
      <c r="E30" s="7"/>
      <c r="F30" s="3"/>
      <c r="G30" s="4"/>
      <c r="H30" s="9"/>
      <c r="I30" s="9"/>
    </row>
    <row r="31" spans="1:9" ht="15" x14ac:dyDescent="0.25">
      <c r="C31" s="4"/>
      <c r="D31" s="10"/>
      <c r="E31" s="7"/>
      <c r="F31" s="3"/>
      <c r="G31" s="4"/>
      <c r="H31" s="9"/>
      <c r="I31" s="9"/>
    </row>
    <row r="32" spans="1:9" ht="15" x14ac:dyDescent="0.25">
      <c r="C32" s="4"/>
      <c r="D32" s="10"/>
      <c r="E32" s="7"/>
      <c r="F32" s="3"/>
      <c r="G32" s="4"/>
      <c r="H32" s="9"/>
      <c r="I32" s="9"/>
    </row>
    <row r="33" spans="3:9" ht="15" x14ac:dyDescent="0.25">
      <c r="C33" s="4"/>
      <c r="D33" s="10"/>
      <c r="E33" s="7"/>
      <c r="F33" s="3"/>
      <c r="G33" s="4"/>
      <c r="H33" s="9"/>
      <c r="I33" s="9"/>
    </row>
    <row r="34" spans="3:9" ht="15" x14ac:dyDescent="0.25">
      <c r="C34" s="4"/>
      <c r="D34" s="10"/>
      <c r="E34" s="7"/>
      <c r="F34" s="3"/>
      <c r="G34" s="4"/>
      <c r="H34" s="9"/>
      <c r="I34" s="9"/>
    </row>
    <row r="35" spans="3:9" ht="15" x14ac:dyDescent="0.25">
      <c r="C35" s="4"/>
      <c r="D35" s="10"/>
      <c r="E35" s="7"/>
      <c r="F35" s="3"/>
      <c r="G35" s="4"/>
      <c r="H35" s="9"/>
      <c r="I35" s="9"/>
    </row>
    <row r="36" spans="3:9" ht="15" x14ac:dyDescent="0.25">
      <c r="C36" s="4"/>
      <c r="D36" s="10"/>
      <c r="E36" s="7"/>
      <c r="F36" s="3"/>
      <c r="G36" s="4"/>
      <c r="H36" s="9"/>
      <c r="I36" s="9"/>
    </row>
    <row r="37" spans="3:9" ht="15" x14ac:dyDescent="0.25">
      <c r="C37" s="4"/>
      <c r="D37" s="10"/>
      <c r="E37" s="7"/>
      <c r="F37" s="3"/>
      <c r="G37" s="4"/>
      <c r="H37" s="9"/>
      <c r="I37" s="9"/>
    </row>
    <row r="38" spans="3:9" ht="15" x14ac:dyDescent="0.25">
      <c r="C38" s="4"/>
      <c r="D38" s="10"/>
      <c r="E38" s="7"/>
      <c r="F38" s="3"/>
      <c r="G38" s="4"/>
      <c r="H38" s="9"/>
      <c r="I38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J124"/>
  <sheetViews>
    <sheetView workbookViewId="0"/>
  </sheetViews>
  <sheetFormatPr defaultRowHeight="12.75" x14ac:dyDescent="0.2"/>
  <cols>
    <col min="1" max="1" width="10.7109375" style="1" bestFit="1" customWidth="1"/>
    <col min="2" max="2" width="11.5703125" style="1" bestFit="1" customWidth="1"/>
    <col min="3" max="5" width="9.140625" style="1"/>
    <col min="6" max="6" width="10.140625" style="1" customWidth="1"/>
    <col min="7" max="7" width="10" style="1" customWidth="1"/>
    <col min="8" max="8" width="11.5703125" style="1" customWidth="1"/>
    <col min="9" max="9" width="12.140625" style="1" customWidth="1"/>
    <col min="10" max="10" width="17.42578125" style="1" customWidth="1"/>
    <col min="11" max="16384" width="9.140625" style="1"/>
  </cols>
  <sheetData>
    <row r="1" spans="1:10" x14ac:dyDescent="0.2">
      <c r="A1" s="2" t="s">
        <v>19</v>
      </c>
      <c r="B1" s="19" t="s">
        <v>5</v>
      </c>
      <c r="C1" s="2"/>
      <c r="D1" s="3"/>
      <c r="E1" s="2"/>
      <c r="F1" s="2"/>
      <c r="G1" s="2"/>
      <c r="H1" s="2"/>
      <c r="I1" s="2"/>
      <c r="J1" s="2"/>
    </row>
    <row r="2" spans="1:10" x14ac:dyDescent="0.2">
      <c r="A2" s="18">
        <v>37622</v>
      </c>
      <c r="B2" s="8">
        <v>32.854790000000001</v>
      </c>
      <c r="C2" s="2"/>
      <c r="D2" s="2"/>
      <c r="E2" s="2"/>
      <c r="F2" s="2"/>
      <c r="G2" s="2"/>
      <c r="H2" s="2"/>
      <c r="I2" s="2"/>
      <c r="J2" s="2"/>
    </row>
    <row r="3" spans="1:10" x14ac:dyDescent="0.2">
      <c r="A3" s="18">
        <v>37653</v>
      </c>
      <c r="B3" s="8">
        <v>30.814268999999999</v>
      </c>
      <c r="C3" s="2"/>
      <c r="D3" s="2"/>
      <c r="E3" s="2"/>
      <c r="F3" s="2"/>
      <c r="G3" s="2"/>
      <c r="H3" s="2"/>
      <c r="I3" s="2"/>
      <c r="J3" s="2"/>
    </row>
    <row r="4" spans="1:10" x14ac:dyDescent="0.2">
      <c r="A4" s="18">
        <v>37681</v>
      </c>
      <c r="B4" s="8">
        <v>37.586654000000003</v>
      </c>
      <c r="C4" s="2"/>
      <c r="D4" s="2"/>
      <c r="E4" s="2"/>
      <c r="F4" s="2"/>
      <c r="G4" s="2"/>
      <c r="H4" s="2"/>
      <c r="I4" s="2"/>
      <c r="J4" s="2"/>
    </row>
    <row r="5" spans="1:10" x14ac:dyDescent="0.2">
      <c r="A5" s="18">
        <v>37712</v>
      </c>
      <c r="B5" s="8">
        <v>35.226398000000003</v>
      </c>
      <c r="C5" s="2"/>
      <c r="D5" s="2"/>
      <c r="E5" s="2"/>
      <c r="F5" s="2"/>
      <c r="G5" s="2"/>
      <c r="H5" s="2"/>
      <c r="I5" s="2"/>
      <c r="J5" s="2"/>
    </row>
    <row r="6" spans="1:10" x14ac:dyDescent="0.2">
      <c r="A6" s="18">
        <v>37742</v>
      </c>
      <c r="B6" s="8">
        <v>36.569670000000002</v>
      </c>
      <c r="C6" s="2"/>
      <c r="D6" s="2"/>
      <c r="E6" s="2"/>
      <c r="F6" s="2"/>
      <c r="G6" s="2"/>
      <c r="H6" s="2"/>
      <c r="I6" s="2"/>
      <c r="J6" s="2"/>
    </row>
    <row r="7" spans="1:10" x14ac:dyDescent="0.2">
      <c r="A7" s="18">
        <v>37773</v>
      </c>
      <c r="B7" s="8">
        <v>39.750216000000002</v>
      </c>
      <c r="C7" s="2"/>
      <c r="D7" s="2"/>
      <c r="E7" s="2"/>
      <c r="F7" s="2"/>
      <c r="G7" s="2"/>
      <c r="H7" s="2"/>
      <c r="I7" s="2"/>
      <c r="J7" s="2"/>
    </row>
    <row r="8" spans="1:10" x14ac:dyDescent="0.2">
      <c r="A8" s="18">
        <v>37803</v>
      </c>
      <c r="B8" s="8">
        <v>43.367508000000001</v>
      </c>
      <c r="C8" s="2"/>
      <c r="D8" s="2"/>
      <c r="E8" s="2"/>
      <c r="F8" s="2"/>
      <c r="G8" s="2"/>
      <c r="H8" s="2"/>
      <c r="I8" s="2"/>
      <c r="J8" s="2"/>
    </row>
    <row r="9" spans="1:10" x14ac:dyDescent="0.2">
      <c r="A9" s="18">
        <v>37834</v>
      </c>
      <c r="B9" s="8">
        <v>42.092669000000001</v>
      </c>
      <c r="C9" s="2"/>
      <c r="D9" s="2"/>
      <c r="E9" s="2"/>
      <c r="F9" s="2"/>
      <c r="G9" s="2"/>
      <c r="H9" s="2"/>
      <c r="I9" s="2"/>
      <c r="J9" s="2"/>
    </row>
    <row r="10" spans="1:10" x14ac:dyDescent="0.2">
      <c r="A10" s="18">
        <v>37865</v>
      </c>
      <c r="B10" s="8">
        <v>32.549731999999999</v>
      </c>
      <c r="C10" s="2"/>
      <c r="D10" s="2"/>
      <c r="E10" s="2"/>
      <c r="F10" s="2"/>
      <c r="G10" s="2"/>
      <c r="H10" s="2" t="s">
        <v>12</v>
      </c>
      <c r="I10" s="2" t="s">
        <v>13</v>
      </c>
      <c r="J10" s="2" t="s">
        <v>14</v>
      </c>
    </row>
    <row r="11" spans="1:10" x14ac:dyDescent="0.2">
      <c r="A11" s="18">
        <v>37895</v>
      </c>
      <c r="B11" s="8">
        <v>36.442428</v>
      </c>
      <c r="C11" s="2"/>
      <c r="D11" s="2"/>
      <c r="E11" s="2"/>
      <c r="F11" s="2"/>
      <c r="G11" s="2"/>
      <c r="H11" s="2">
        <v>0.54851201435659536</v>
      </c>
      <c r="I11" s="2">
        <v>4.9142462305697715E-2</v>
      </c>
      <c r="J11" s="2">
        <v>0.58877279218192657</v>
      </c>
    </row>
    <row r="12" spans="1:10" x14ac:dyDescent="0.2">
      <c r="A12" s="18">
        <v>37926</v>
      </c>
      <c r="B12" s="8">
        <v>34.350366000000001</v>
      </c>
      <c r="C12" s="2"/>
      <c r="D12" s="2"/>
      <c r="E12" s="2"/>
      <c r="F12" s="2"/>
      <c r="G12" s="2"/>
      <c r="H12" s="2"/>
      <c r="I12" s="2"/>
      <c r="J12" s="2"/>
    </row>
    <row r="13" spans="1:10" x14ac:dyDescent="0.2">
      <c r="A13" s="18">
        <v>37956</v>
      </c>
      <c r="B13" s="8">
        <v>37.389381999999998</v>
      </c>
      <c r="C13" s="2"/>
      <c r="D13" s="2"/>
      <c r="E13" s="2"/>
      <c r="F13" s="2"/>
      <c r="G13" s="2"/>
      <c r="H13" s="2" t="s">
        <v>18</v>
      </c>
      <c r="I13" s="2"/>
      <c r="J13" s="2"/>
    </row>
    <row r="14" spans="1:10" x14ac:dyDescent="0.2">
      <c r="A14" s="18">
        <v>37987</v>
      </c>
      <c r="B14" s="8">
        <v>33.537391999999997</v>
      </c>
      <c r="C14" s="2"/>
      <c r="D14" s="2"/>
      <c r="E14" s="2"/>
      <c r="F14" s="2"/>
      <c r="G14" s="2"/>
      <c r="H14" s="20">
        <v>0.90304960248898014</v>
      </c>
      <c r="I14" s="2"/>
      <c r="J14" s="2"/>
    </row>
    <row r="15" spans="1:10" x14ac:dyDescent="0.2">
      <c r="A15" s="18">
        <v>38018</v>
      </c>
      <c r="B15" s="8">
        <v>33.909139000000003</v>
      </c>
      <c r="C15" s="2"/>
      <c r="D15" s="2"/>
      <c r="E15" s="2"/>
      <c r="F15" s="2"/>
      <c r="G15" s="2"/>
      <c r="H15" s="20">
        <v>0.87594745518217443</v>
      </c>
      <c r="I15" s="2"/>
      <c r="J15" s="2"/>
    </row>
    <row r="16" spans="1:10" x14ac:dyDescent="0.2">
      <c r="A16" s="18">
        <v>38047</v>
      </c>
      <c r="B16" s="8">
        <v>40.805211</v>
      </c>
      <c r="C16" s="2"/>
      <c r="D16" s="2"/>
      <c r="E16" s="2"/>
      <c r="F16" s="2"/>
      <c r="G16" s="2"/>
      <c r="H16" s="20">
        <v>1.0538147273383673</v>
      </c>
      <c r="I16" s="2"/>
      <c r="J16" s="2"/>
    </row>
    <row r="17" spans="1:10" x14ac:dyDescent="0.2">
      <c r="A17" s="18">
        <v>38078</v>
      </c>
      <c r="B17" s="8">
        <v>40.172829</v>
      </c>
      <c r="C17" s="2"/>
      <c r="D17" s="2"/>
      <c r="E17" s="2"/>
      <c r="F17" s="2"/>
      <c r="G17" s="2"/>
      <c r="H17" s="20">
        <v>1.0080060201250036</v>
      </c>
      <c r="I17" s="2"/>
      <c r="J17" s="2"/>
    </row>
    <row r="18" spans="1:10" x14ac:dyDescent="0.2">
      <c r="A18" s="18">
        <v>38108</v>
      </c>
      <c r="B18" s="8">
        <v>39.671007000000003</v>
      </c>
      <c r="C18" s="2"/>
      <c r="D18" s="2"/>
      <c r="E18" s="2"/>
      <c r="F18" s="2"/>
      <c r="G18" s="2"/>
      <c r="H18" s="20">
        <v>1.0117055748792807</v>
      </c>
      <c r="I18" s="2"/>
      <c r="J18" s="2"/>
    </row>
    <row r="19" spans="1:10" x14ac:dyDescent="0.2">
      <c r="A19" s="18">
        <v>38139</v>
      </c>
      <c r="B19" s="8">
        <v>43.652276999999998</v>
      </c>
      <c r="C19" s="2"/>
      <c r="D19" s="2"/>
      <c r="E19" s="2"/>
      <c r="F19" s="2"/>
      <c r="G19" s="2"/>
      <c r="H19" s="20">
        <v>1.0998653092323514</v>
      </c>
      <c r="I19" s="2"/>
      <c r="J19" s="2"/>
    </row>
    <row r="20" spans="1:10" x14ac:dyDescent="0.2">
      <c r="A20" s="18">
        <v>38169</v>
      </c>
      <c r="B20" s="8">
        <v>46.262248999999997</v>
      </c>
      <c r="C20" s="2"/>
      <c r="D20" s="2"/>
      <c r="E20" s="2"/>
      <c r="F20" s="2"/>
      <c r="G20" s="2"/>
      <c r="H20" s="20">
        <v>1.1737055274062</v>
      </c>
      <c r="I20" s="2"/>
      <c r="J20" s="2"/>
    </row>
    <row r="21" spans="1:10" x14ac:dyDescent="0.2">
      <c r="A21" s="18">
        <v>38200</v>
      </c>
      <c r="B21" s="8">
        <v>44.701690999999997</v>
      </c>
      <c r="C21" s="2"/>
      <c r="D21" s="2"/>
      <c r="E21" s="2"/>
      <c r="F21" s="21" t="s">
        <v>9</v>
      </c>
      <c r="G21" s="13">
        <f>SUM(G26:G113)</f>
        <v>77.819593429966886</v>
      </c>
      <c r="H21" s="20">
        <v>1.12914856414952</v>
      </c>
      <c r="I21" s="23" t="s">
        <v>21</v>
      </c>
    </row>
    <row r="22" spans="1:10" x14ac:dyDescent="0.2">
      <c r="A22" s="18">
        <v>38231</v>
      </c>
      <c r="B22" s="8">
        <v>35.470844</v>
      </c>
      <c r="C22" s="2"/>
      <c r="D22" s="2"/>
      <c r="E22" s="2"/>
      <c r="F22" s="17" t="s">
        <v>11</v>
      </c>
      <c r="G22" s="2">
        <f>STDEV(F26:F113)</f>
        <v>0.93696588793296687</v>
      </c>
      <c r="H22" s="20">
        <v>0.87964396394576394</v>
      </c>
      <c r="I22" s="23" t="s">
        <v>22</v>
      </c>
    </row>
    <row r="23" spans="1:10" x14ac:dyDescent="0.2">
      <c r="A23" s="18">
        <v>38261</v>
      </c>
      <c r="B23" s="8">
        <v>39.627851</v>
      </c>
      <c r="C23" s="2"/>
      <c r="D23" s="2"/>
      <c r="E23" s="2"/>
      <c r="F23" s="2"/>
      <c r="G23" s="2"/>
      <c r="H23" s="20">
        <v>0.97735861576045513</v>
      </c>
      <c r="I23" s="2"/>
      <c r="J23" s="21" t="s">
        <v>23</v>
      </c>
    </row>
    <row r="24" spans="1:10" ht="14.25" x14ac:dyDescent="0.2">
      <c r="A24" s="18">
        <v>38292</v>
      </c>
      <c r="B24" s="8">
        <v>37.567115999999999</v>
      </c>
      <c r="C24" s="2" t="s">
        <v>1</v>
      </c>
      <c r="D24" s="2" t="s">
        <v>0</v>
      </c>
      <c r="E24" s="2" t="s">
        <v>6</v>
      </c>
      <c r="F24" s="19" t="s">
        <v>7</v>
      </c>
      <c r="G24" s="19" t="s">
        <v>16</v>
      </c>
      <c r="H24" s="20">
        <v>0.91814604102738639</v>
      </c>
      <c r="I24" s="2">
        <f>SUM(I27:I113)</f>
        <v>34</v>
      </c>
      <c r="J24" s="14">
        <f>AVERAGE(J26:J113)</f>
        <v>2.0620957920568953E-2</v>
      </c>
    </row>
    <row r="25" spans="1:10" ht="25.5" x14ac:dyDescent="0.2">
      <c r="A25" s="18">
        <v>38322</v>
      </c>
      <c r="B25" s="8">
        <v>39.117677999999998</v>
      </c>
      <c r="C25" s="2">
        <f>B25/H25</f>
        <v>40.343781353839624</v>
      </c>
      <c r="D25" s="20">
        <v>1.0064906001037639</v>
      </c>
      <c r="E25" s="2"/>
      <c r="F25" s="2"/>
      <c r="G25" s="2"/>
      <c r="H25" s="20">
        <v>0.96960861593299974</v>
      </c>
      <c r="I25" s="2" t="s">
        <v>15</v>
      </c>
      <c r="J25" s="22" t="s">
        <v>20</v>
      </c>
    </row>
    <row r="26" spans="1:10" x14ac:dyDescent="0.2">
      <c r="A26" s="18">
        <v>38353</v>
      </c>
      <c r="B26" s="8">
        <v>36.117688000000001</v>
      </c>
      <c r="C26" s="2">
        <f t="shared" ref="C26:C57" si="0">alfa*B26/H14+(1-alfa)*C25*D25</f>
        <v>40.270828246721535</v>
      </c>
      <c r="D26" s="2">
        <f t="shared" ref="D26:D57" si="1">beta*C26/C25+(1-beta)*D25</f>
        <v>1.0060827723914807</v>
      </c>
      <c r="E26" s="2">
        <f>C25*D25*H14</f>
        <v>36.668904085516026</v>
      </c>
      <c r="F26" s="8">
        <f>B26-E26</f>
        <v>-0.55121608551602463</v>
      </c>
      <c r="G26" s="13">
        <f>F26^2</f>
        <v>0.30383917293160939</v>
      </c>
      <c r="H26" s="2">
        <f t="shared" ref="H26:H57" si="2">gamma*B26/C26+(1-gamma)*H14</f>
        <v>0.89941107842646462</v>
      </c>
      <c r="I26" s="2"/>
      <c r="J26" s="2">
        <f>ABS(B26-E26)/B26</f>
        <v>1.5261665849597698E-2</v>
      </c>
    </row>
    <row r="27" spans="1:10" x14ac:dyDescent="0.2">
      <c r="A27" s="18">
        <v>38384</v>
      </c>
      <c r="B27" s="8">
        <v>34.560837999999997</v>
      </c>
      <c r="C27" s="2">
        <f t="shared" si="0"/>
        <v>39.934139740538093</v>
      </c>
      <c r="D27" s="2">
        <f t="shared" si="1"/>
        <v>1.0053729892402559</v>
      </c>
      <c r="E27" s="2">
        <f t="shared" ref="E27:E90" si="3">C26*D26*H15</f>
        <v>35.489700104749147</v>
      </c>
      <c r="F27" s="8">
        <f t="shared" ref="F27:F90" si="4">B27-E27</f>
        <v>-0.92886210474915032</v>
      </c>
      <c r="G27" s="13">
        <f t="shared" ref="G27:G90" si="5">F27^2</f>
        <v>0.86278480963902149</v>
      </c>
      <c r="H27" s="2">
        <f t="shared" si="2"/>
        <v>0.86976443246214741</v>
      </c>
      <c r="I27" s="2">
        <f>IF(F26*F27&lt;0,1,0)</f>
        <v>0</v>
      </c>
      <c r="J27" s="2">
        <f t="shared" ref="J27:J90" si="6">ABS(B27-E27)/B27</f>
        <v>2.687614532810664E-2</v>
      </c>
    </row>
    <row r="28" spans="1:10" x14ac:dyDescent="0.2">
      <c r="A28" s="18">
        <v>38412</v>
      </c>
      <c r="B28" s="8">
        <v>43.642223000000001</v>
      </c>
      <c r="C28" s="2">
        <f t="shared" si="0"/>
        <v>40.842495217475857</v>
      </c>
      <c r="D28" s="2">
        <f t="shared" si="1"/>
        <v>1.0062267584219189</v>
      </c>
      <c r="E28" s="2">
        <f t="shared" si="3"/>
        <v>42.309297080123095</v>
      </c>
      <c r="F28" s="8">
        <f t="shared" si="4"/>
        <v>1.3329259198769066</v>
      </c>
      <c r="G28" s="13">
        <f t="shared" si="5"/>
        <v>1.7766915078796974</v>
      </c>
      <c r="H28" s="2">
        <f t="shared" si="2"/>
        <v>1.0624900907597634</v>
      </c>
      <c r="I28" s="2">
        <f t="shared" ref="I28:I91" si="7">IF(F27*F28&lt;0,1,0)</f>
        <v>1</v>
      </c>
      <c r="J28" s="2">
        <f t="shared" si="6"/>
        <v>3.0542117890669927E-2</v>
      </c>
    </row>
    <row r="29" spans="1:10" x14ac:dyDescent="0.2">
      <c r="A29" s="18">
        <v>38443</v>
      </c>
      <c r="B29" s="8">
        <v>40.244599999999998</v>
      </c>
      <c r="C29" s="2">
        <f t="shared" si="0"/>
        <v>40.454036886061601</v>
      </c>
      <c r="D29" s="2">
        <f t="shared" si="1"/>
        <v>1.005453359773361</v>
      </c>
      <c r="E29" s="2">
        <f t="shared" si="3"/>
        <v>41.4258334690347</v>
      </c>
      <c r="F29" s="8">
        <f t="shared" si="4"/>
        <v>-1.1812334690347015</v>
      </c>
      <c r="G29" s="13">
        <f t="shared" si="5"/>
        <v>1.3953125083677551</v>
      </c>
      <c r="H29" s="2">
        <f t="shared" si="2"/>
        <v>1.000244124325683</v>
      </c>
      <c r="I29" s="2">
        <f t="shared" si="7"/>
        <v>1</v>
      </c>
      <c r="J29" s="2">
        <f t="shared" si="6"/>
        <v>2.9351353201043161E-2</v>
      </c>
    </row>
    <row r="30" spans="1:10" x14ac:dyDescent="0.2">
      <c r="A30" s="18">
        <v>38473</v>
      </c>
      <c r="B30" s="8">
        <v>41.801557000000003</v>
      </c>
      <c r="C30" s="2">
        <f t="shared" si="0"/>
        <v>41.02748305439944</v>
      </c>
      <c r="D30" s="2">
        <f t="shared" si="1"/>
        <v>1.0058819750346315</v>
      </c>
      <c r="E30" s="2">
        <f t="shared" si="3"/>
        <v>41.150767433185401</v>
      </c>
      <c r="F30" s="8">
        <f t="shared" si="4"/>
        <v>0.65078956681460198</v>
      </c>
      <c r="G30" s="13">
        <f t="shared" si="5"/>
        <v>0.4235270602747373</v>
      </c>
      <c r="H30" s="2">
        <f t="shared" si="2"/>
        <v>1.0159221480168106</v>
      </c>
      <c r="I30" s="2">
        <f t="shared" si="7"/>
        <v>1</v>
      </c>
      <c r="J30" s="2">
        <f t="shared" si="6"/>
        <v>1.5568548482885504E-2</v>
      </c>
    </row>
    <row r="31" spans="1:10" x14ac:dyDescent="0.2">
      <c r="A31" s="18">
        <v>38504</v>
      </c>
      <c r="B31" s="8">
        <v>44.676734000000003</v>
      </c>
      <c r="C31" s="2">
        <f t="shared" si="0"/>
        <v>40.913030276525276</v>
      </c>
      <c r="D31" s="2">
        <f t="shared" si="1"/>
        <v>1.0054558294775264</v>
      </c>
      <c r="E31" s="2">
        <f t="shared" si="3"/>
        <v>45.390127726887386</v>
      </c>
      <c r="F31" s="8">
        <f t="shared" si="4"/>
        <v>-0.71339372688738223</v>
      </c>
      <c r="G31" s="13">
        <f t="shared" si="5"/>
        <v>0.50893060956226888</v>
      </c>
      <c r="H31" s="2">
        <f t="shared" si="2"/>
        <v>1.0952301829652886</v>
      </c>
      <c r="I31" s="2">
        <f t="shared" si="7"/>
        <v>1</v>
      </c>
      <c r="J31" s="2">
        <f t="shared" si="6"/>
        <v>1.5967902373691466E-2</v>
      </c>
    </row>
    <row r="32" spans="1:10" x14ac:dyDescent="0.2">
      <c r="A32" s="18">
        <v>38534</v>
      </c>
      <c r="B32" s="8">
        <v>47.563113000000001</v>
      </c>
      <c r="C32" s="2">
        <f t="shared" si="0"/>
        <v>40.800360511922236</v>
      </c>
      <c r="D32" s="2">
        <f t="shared" si="1"/>
        <v>1.0050523839122281</v>
      </c>
      <c r="E32" s="2">
        <f t="shared" si="3"/>
        <v>48.281837890422835</v>
      </c>
      <c r="F32" s="8">
        <f t="shared" si="4"/>
        <v>-0.71872489042283405</v>
      </c>
      <c r="G32" s="13">
        <f t="shared" si="5"/>
        <v>0.51656546811331483</v>
      </c>
      <c r="H32" s="2">
        <f t="shared" si="2"/>
        <v>1.169022867516049</v>
      </c>
      <c r="I32" s="2">
        <f t="shared" si="7"/>
        <v>0</v>
      </c>
      <c r="J32" s="2">
        <f t="shared" si="6"/>
        <v>1.5110972455121557E-2</v>
      </c>
    </row>
    <row r="33" spans="1:10" x14ac:dyDescent="0.2">
      <c r="A33" s="18">
        <v>38565</v>
      </c>
      <c r="B33" s="8">
        <v>45.135361000000003</v>
      </c>
      <c r="C33" s="2">
        <f t="shared" si="0"/>
        <v>40.439566718884137</v>
      </c>
      <c r="D33" s="2">
        <f t="shared" si="1"/>
        <v>1.004369535102992</v>
      </c>
      <c r="E33" s="2">
        <f t="shared" si="3"/>
        <v>46.302430140734359</v>
      </c>
      <c r="F33" s="8">
        <f t="shared" si="4"/>
        <v>-1.1670691407343554</v>
      </c>
      <c r="G33" s="13">
        <f t="shared" si="5"/>
        <v>1.3620503792544267</v>
      </c>
      <c r="H33" s="2">
        <f t="shared" si="2"/>
        <v>1.1214769982061772</v>
      </c>
      <c r="I33" s="2">
        <f t="shared" si="7"/>
        <v>0</v>
      </c>
      <c r="J33" s="2">
        <f t="shared" si="6"/>
        <v>2.5857091089497554E-2</v>
      </c>
    </row>
    <row r="34" spans="1:10" x14ac:dyDescent="0.2">
      <c r="A34" s="18">
        <v>38596</v>
      </c>
      <c r="B34" s="8">
        <v>37.044905999999997</v>
      </c>
      <c r="C34" s="2">
        <f t="shared" si="0"/>
        <v>41.43753053692042</v>
      </c>
      <c r="D34" s="2">
        <f t="shared" si="1"/>
        <v>1.005367538444405</v>
      </c>
      <c r="E34" s="2">
        <f t="shared" si="3"/>
        <v>35.727855710096321</v>
      </c>
      <c r="F34" s="8">
        <f t="shared" si="4"/>
        <v>1.3170502899036762</v>
      </c>
      <c r="G34" s="13">
        <f t="shared" si="5"/>
        <v>1.7346214661353576</v>
      </c>
      <c r="H34" s="2">
        <f t="shared" si="2"/>
        <v>0.88809290777902483</v>
      </c>
      <c r="I34" s="2">
        <f t="shared" si="7"/>
        <v>1</v>
      </c>
      <c r="J34" s="2">
        <f t="shared" si="6"/>
        <v>3.5552804207511723E-2</v>
      </c>
    </row>
    <row r="35" spans="1:10" x14ac:dyDescent="0.2">
      <c r="A35" s="18">
        <v>38626</v>
      </c>
      <c r="B35" s="8">
        <v>38.849763000000003</v>
      </c>
      <c r="C35" s="2">
        <f t="shared" si="0"/>
        <v>40.612182807373856</v>
      </c>
      <c r="D35" s="2">
        <f t="shared" si="1"/>
        <v>1.0041249507585994</v>
      </c>
      <c r="E35" s="2">
        <f t="shared" si="3"/>
        <v>40.716709183350297</v>
      </c>
      <c r="F35" s="8">
        <f t="shared" si="4"/>
        <v>-1.8669461833502936</v>
      </c>
      <c r="G35" s="13">
        <f t="shared" si="5"/>
        <v>3.4854880515262283</v>
      </c>
      <c r="H35" s="2">
        <f t="shared" si="2"/>
        <v>0.9651386666502465</v>
      </c>
      <c r="I35" s="2">
        <f t="shared" si="7"/>
        <v>1</v>
      </c>
      <c r="J35" s="2">
        <f t="shared" si="6"/>
        <v>4.8055535972003058E-2</v>
      </c>
    </row>
    <row r="36" spans="1:10" x14ac:dyDescent="0.2">
      <c r="A36" s="18">
        <v>38657</v>
      </c>
      <c r="B36" s="8">
        <v>38.158242000000001</v>
      </c>
      <c r="C36" s="2">
        <f t="shared" si="0"/>
        <v>41.207761943082559</v>
      </c>
      <c r="D36" s="2">
        <f t="shared" si="1"/>
        <v>1.0046429165157622</v>
      </c>
      <c r="E36" s="2">
        <f t="shared" si="3"/>
        <v>37.441725674767682</v>
      </c>
      <c r="F36" s="8">
        <f t="shared" si="4"/>
        <v>0.71651632523231967</v>
      </c>
      <c r="G36" s="13">
        <f t="shared" si="5"/>
        <v>0.5133956443244273</v>
      </c>
      <c r="H36" s="2">
        <f t="shared" si="2"/>
        <v>0.92276815864328188</v>
      </c>
      <c r="I36" s="2">
        <f t="shared" si="7"/>
        <v>1</v>
      </c>
      <c r="J36" s="2">
        <f t="shared" si="6"/>
        <v>1.8777498324800173E-2</v>
      </c>
    </row>
    <row r="37" spans="1:10" x14ac:dyDescent="0.2">
      <c r="A37" s="18">
        <v>38687</v>
      </c>
      <c r="B37" s="8">
        <v>39.176167</v>
      </c>
      <c r="C37" s="2">
        <f t="shared" si="0"/>
        <v>40.853326280642904</v>
      </c>
      <c r="D37" s="2">
        <f t="shared" si="1"/>
        <v>1.0039920686625983</v>
      </c>
      <c r="E37" s="2">
        <f t="shared" si="3"/>
        <v>40.140910614633931</v>
      </c>
      <c r="F37" s="8">
        <f t="shared" si="4"/>
        <v>-0.96474361463393166</v>
      </c>
      <c r="G37" s="13">
        <f t="shared" si="5"/>
        <v>0.93073024197694398</v>
      </c>
      <c r="H37" s="2">
        <f t="shared" si="2"/>
        <v>0.96333123591328984</v>
      </c>
      <c r="I37" s="2">
        <f t="shared" si="7"/>
        <v>1</v>
      </c>
      <c r="J37" s="2">
        <f t="shared" si="6"/>
        <v>2.4625778592222453E-2</v>
      </c>
    </row>
    <row r="38" spans="1:10" x14ac:dyDescent="0.2">
      <c r="A38" s="18">
        <v>38718</v>
      </c>
      <c r="B38" s="8">
        <v>36.677179000000002</v>
      </c>
      <c r="C38" s="2">
        <f t="shared" si="0"/>
        <v>40.886247987354828</v>
      </c>
      <c r="D38" s="2">
        <f t="shared" si="1"/>
        <v>1.0038354900967039</v>
      </c>
      <c r="E38" s="2">
        <f t="shared" si="3"/>
        <v>36.890618555830805</v>
      </c>
      <c r="F38" s="8">
        <f t="shared" si="4"/>
        <v>-0.21343955583080287</v>
      </c>
      <c r="G38" s="13">
        <f t="shared" si="5"/>
        <v>4.5556443993250414E-2</v>
      </c>
      <c r="H38" s="2">
        <f t="shared" si="2"/>
        <v>0.89802339123219621</v>
      </c>
      <c r="I38" s="2">
        <f t="shared" si="7"/>
        <v>0</v>
      </c>
      <c r="J38" s="2">
        <f t="shared" si="6"/>
        <v>5.8194103704323295E-3</v>
      </c>
    </row>
    <row r="39" spans="1:10" x14ac:dyDescent="0.2">
      <c r="A39" s="18">
        <v>38749</v>
      </c>
      <c r="B39" s="8">
        <v>34.745538000000003</v>
      </c>
      <c r="C39" s="2">
        <f t="shared" si="0"/>
        <v>40.442528343815852</v>
      </c>
      <c r="D39" s="2">
        <f t="shared" si="1"/>
        <v>1.0031136841291606</v>
      </c>
      <c r="E39" s="2">
        <f t="shared" si="3"/>
        <v>35.697799690154646</v>
      </c>
      <c r="F39" s="8">
        <f t="shared" si="4"/>
        <v>-0.95226169015464279</v>
      </c>
      <c r="G39" s="13">
        <f t="shared" si="5"/>
        <v>0.90680232653617687</v>
      </c>
      <c r="H39" s="2">
        <f t="shared" si="2"/>
        <v>0.86350533167445975</v>
      </c>
      <c r="I39" s="2">
        <f t="shared" si="7"/>
        <v>0</v>
      </c>
      <c r="J39" s="2">
        <f t="shared" si="6"/>
        <v>2.7406733208581852E-2</v>
      </c>
    </row>
    <row r="40" spans="1:10" x14ac:dyDescent="0.2">
      <c r="A40" s="18">
        <v>38777</v>
      </c>
      <c r="B40" s="8">
        <v>42.892738999999999</v>
      </c>
      <c r="C40" s="2">
        <f t="shared" si="0"/>
        <v>40.459606663339272</v>
      </c>
      <c r="D40" s="2">
        <f t="shared" si="1"/>
        <v>1.0029814222053384</v>
      </c>
      <c r="E40" s="2">
        <f t="shared" si="3"/>
        <v>43.103579950064287</v>
      </c>
      <c r="F40" s="8">
        <f t="shared" si="4"/>
        <v>-0.21084095006428782</v>
      </c>
      <c r="G40" s="13">
        <f t="shared" si="5"/>
        <v>4.4453906224011512E-2</v>
      </c>
      <c r="H40" s="2">
        <f t="shared" si="2"/>
        <v>1.0611048436946708</v>
      </c>
      <c r="I40" s="2">
        <f t="shared" si="7"/>
        <v>0</v>
      </c>
      <c r="J40" s="2">
        <f t="shared" si="6"/>
        <v>4.9155394358072549E-3</v>
      </c>
    </row>
    <row r="41" spans="1:10" x14ac:dyDescent="0.2">
      <c r="A41" s="18">
        <v>38808</v>
      </c>
      <c r="B41" s="8">
        <v>41.296408999999997</v>
      </c>
      <c r="C41" s="2">
        <f t="shared" si="0"/>
        <v>40.967536065306561</v>
      </c>
      <c r="D41" s="2">
        <f t="shared" si="1"/>
        <v>1.0034518416413758</v>
      </c>
      <c r="E41" s="2">
        <f t="shared" si="3"/>
        <v>40.590140455285166</v>
      </c>
      <c r="F41" s="8">
        <f t="shared" si="4"/>
        <v>0.70626854471483114</v>
      </c>
      <c r="G41" s="13">
        <f t="shared" si="5"/>
        <v>0.49881525725360543</v>
      </c>
      <c r="H41" s="2">
        <f t="shared" si="2"/>
        <v>1.0048268509436791</v>
      </c>
      <c r="I41" s="2">
        <f t="shared" si="7"/>
        <v>1</v>
      </c>
      <c r="J41" s="2">
        <f t="shared" si="6"/>
        <v>1.7102420327027253E-2</v>
      </c>
    </row>
    <row r="42" spans="1:10" x14ac:dyDescent="0.2">
      <c r="A42" s="18">
        <v>38838</v>
      </c>
      <c r="B42" s="8">
        <v>41.489103</v>
      </c>
      <c r="C42" s="2">
        <f t="shared" si="0"/>
        <v>40.960802507943058</v>
      </c>
      <c r="D42" s="2">
        <f t="shared" si="1"/>
        <v>1.0032741324288221</v>
      </c>
      <c r="E42" s="2">
        <f t="shared" si="3"/>
        <v>41.76349229119085</v>
      </c>
      <c r="F42" s="8">
        <f t="shared" si="4"/>
        <v>-0.27438929119085032</v>
      </c>
      <c r="G42" s="13">
        <f t="shared" si="5"/>
        <v>7.5289483120217243E-2</v>
      </c>
      <c r="H42" s="2">
        <f t="shared" si="2"/>
        <v>1.0141414403375981</v>
      </c>
      <c r="I42" s="2">
        <f t="shared" si="7"/>
        <v>1</v>
      </c>
      <c r="J42" s="2">
        <f t="shared" si="6"/>
        <v>6.6135267178673469E-3</v>
      </c>
    </row>
    <row r="43" spans="1:10" x14ac:dyDescent="0.2">
      <c r="A43" s="18">
        <v>38869</v>
      </c>
      <c r="B43" s="8">
        <v>44.025655999999998</v>
      </c>
      <c r="C43" s="2">
        <f t="shared" si="0"/>
        <v>40.602741933805035</v>
      </c>
      <c r="D43" s="2">
        <f t="shared" si="1"/>
        <v>1.0026836526027325</v>
      </c>
      <c r="E43" s="2">
        <f t="shared" si="3"/>
        <v>45.008389740791323</v>
      </c>
      <c r="F43" s="8">
        <f t="shared" si="4"/>
        <v>-0.98273374079132481</v>
      </c>
      <c r="G43" s="13">
        <f t="shared" si="5"/>
        <v>0.96576560528971078</v>
      </c>
      <c r="H43" s="2">
        <f t="shared" si="2"/>
        <v>1.0887962810625327</v>
      </c>
      <c r="I43" s="2">
        <f t="shared" si="7"/>
        <v>0</v>
      </c>
      <c r="J43" s="2">
        <f t="shared" si="6"/>
        <v>2.2321842082065169E-2</v>
      </c>
    </row>
    <row r="44" spans="1:10" x14ac:dyDescent="0.2">
      <c r="A44" s="18">
        <v>38899</v>
      </c>
      <c r="B44" s="8">
        <v>46.157221</v>
      </c>
      <c r="C44" s="2">
        <f t="shared" si="0"/>
        <v>40.038070089030292</v>
      </c>
      <c r="D44" s="2">
        <f t="shared" si="1"/>
        <v>1.0018683355691276</v>
      </c>
      <c r="E44" s="2">
        <f t="shared" si="3"/>
        <v>47.592914807805343</v>
      </c>
      <c r="F44" s="8">
        <f t="shared" si="4"/>
        <v>-1.4356938078053432</v>
      </c>
      <c r="G44" s="13">
        <f t="shared" si="5"/>
        <v>2.0612167097706058</v>
      </c>
      <c r="H44" s="2">
        <f t="shared" si="2"/>
        <v>1.1594908984926371</v>
      </c>
      <c r="I44" s="2">
        <f t="shared" si="7"/>
        <v>0</v>
      </c>
      <c r="J44" s="2">
        <f t="shared" si="6"/>
        <v>3.1104424761736481E-2</v>
      </c>
    </row>
    <row r="45" spans="1:10" x14ac:dyDescent="0.2">
      <c r="A45" s="18">
        <v>38930</v>
      </c>
      <c r="B45" s="8">
        <v>44.152535</v>
      </c>
      <c r="C45" s="2">
        <f t="shared" si="0"/>
        <v>39.705391922085283</v>
      </c>
      <c r="D45" s="2">
        <f t="shared" si="1"/>
        <v>1.0013681939779846</v>
      </c>
      <c r="E45" s="2">
        <f t="shared" si="3"/>
        <v>44.985666240123621</v>
      </c>
      <c r="F45" s="8">
        <f t="shared" si="4"/>
        <v>-0.83313124012362039</v>
      </c>
      <c r="G45" s="13">
        <f t="shared" si="5"/>
        <v>0.69410766326992157</v>
      </c>
      <c r="H45" s="2">
        <f t="shared" si="2"/>
        <v>1.1158992633854834</v>
      </c>
      <c r="I45" s="2">
        <f t="shared" si="7"/>
        <v>0</v>
      </c>
      <c r="J45" s="2">
        <f t="shared" si="6"/>
        <v>1.8869386324559177E-2</v>
      </c>
    </row>
    <row r="46" spans="1:10" x14ac:dyDescent="0.2">
      <c r="A46" s="18">
        <v>38961</v>
      </c>
      <c r="B46" s="8">
        <v>36.489369000000003</v>
      </c>
      <c r="C46" s="2">
        <f t="shared" si="0"/>
        <v>40.487930123187354</v>
      </c>
      <c r="D46" s="2">
        <f t="shared" si="1"/>
        <v>1.0022694873255935</v>
      </c>
      <c r="E46" s="2">
        <f t="shared" si="3"/>
        <v>35.310322327947446</v>
      </c>
      <c r="F46" s="8">
        <f t="shared" si="4"/>
        <v>1.1790466720525572</v>
      </c>
      <c r="G46" s="13">
        <f t="shared" si="5"/>
        <v>1.3901510548782103</v>
      </c>
      <c r="H46" s="2">
        <f t="shared" si="2"/>
        <v>0.89583394850999176</v>
      </c>
      <c r="I46" s="2">
        <f t="shared" si="7"/>
        <v>1</v>
      </c>
      <c r="J46" s="2">
        <f t="shared" si="6"/>
        <v>3.2312059768765992E-2</v>
      </c>
    </row>
    <row r="47" spans="1:10" x14ac:dyDescent="0.2">
      <c r="A47" s="18">
        <v>38991</v>
      </c>
      <c r="B47" s="8">
        <v>39.684941999999999</v>
      </c>
      <c r="C47" s="2">
        <f t="shared" si="0"/>
        <v>40.875227279966673</v>
      </c>
      <c r="D47" s="2">
        <f t="shared" si="1"/>
        <v>1.0026280433224997</v>
      </c>
      <c r="E47" s="2">
        <f t="shared" si="3"/>
        <v>39.165150440867485</v>
      </c>
      <c r="F47" s="8">
        <f t="shared" si="4"/>
        <v>0.51979155913251418</v>
      </c>
      <c r="G47" s="13">
        <f t="shared" si="5"/>
        <v>0.27018326494541001</v>
      </c>
      <c r="H47" s="2">
        <f t="shared" si="2"/>
        <v>0.96851902679631263</v>
      </c>
      <c r="I47" s="2">
        <f t="shared" si="7"/>
        <v>0</v>
      </c>
      <c r="J47" s="2">
        <f t="shared" si="6"/>
        <v>1.3097954360939074E-2</v>
      </c>
    </row>
    <row r="48" spans="1:10" x14ac:dyDescent="0.2">
      <c r="A48" s="18">
        <v>39022</v>
      </c>
      <c r="B48" s="8">
        <v>38.673709000000002</v>
      </c>
      <c r="C48" s="2">
        <f t="shared" si="0"/>
        <v>41.491606749995157</v>
      </c>
      <c r="D48" s="2">
        <f t="shared" si="1"/>
        <v>1.0032399403425756</v>
      </c>
      <c r="E48" s="2">
        <f t="shared" si="3"/>
        <v>37.817483690693244</v>
      </c>
      <c r="F48" s="8">
        <f t="shared" si="4"/>
        <v>0.85622530930675822</v>
      </c>
      <c r="G48" s="13">
        <f t="shared" si="5"/>
        <v>0.73312178029745378</v>
      </c>
      <c r="H48" s="2">
        <f t="shared" si="2"/>
        <v>0.92825372835526998</v>
      </c>
      <c r="I48" s="2">
        <f t="shared" si="7"/>
        <v>0</v>
      </c>
      <c r="J48" s="2">
        <f t="shared" si="6"/>
        <v>2.2139725706338591E-2</v>
      </c>
    </row>
    <row r="49" spans="1:10" x14ac:dyDescent="0.2">
      <c r="A49" s="18">
        <v>39052</v>
      </c>
      <c r="B49" s="8">
        <v>39.616706999999998</v>
      </c>
      <c r="C49" s="2">
        <f t="shared" si="0"/>
        <v>41.351047055085957</v>
      </c>
      <c r="D49" s="2">
        <f t="shared" si="1"/>
        <v>1.0029142434602194</v>
      </c>
      <c r="E49" s="2">
        <f t="shared" si="3"/>
        <v>40.099661747010209</v>
      </c>
      <c r="F49" s="8">
        <f t="shared" si="4"/>
        <v>-0.48295474701021135</v>
      </c>
      <c r="G49" s="13">
        <f t="shared" si="5"/>
        <v>0.23324528765969724</v>
      </c>
      <c r="H49" s="2">
        <f t="shared" si="2"/>
        <v>0.96022657725339522</v>
      </c>
      <c r="I49" s="2">
        <f t="shared" si="7"/>
        <v>1</v>
      </c>
      <c r="J49" s="2">
        <f t="shared" si="6"/>
        <v>1.2190683769103055E-2</v>
      </c>
    </row>
    <row r="50" spans="1:10" x14ac:dyDescent="0.2">
      <c r="A50" s="18">
        <v>39083</v>
      </c>
      <c r="B50" s="8">
        <v>36.918239999999997</v>
      </c>
      <c r="C50" s="2">
        <f t="shared" si="0"/>
        <v>41.273541734430239</v>
      </c>
      <c r="D50" s="2">
        <f t="shared" si="1"/>
        <v>1.0026789213921281</v>
      </c>
      <c r="E50" s="2">
        <f t="shared" si="3"/>
        <v>37.242425628789313</v>
      </c>
      <c r="F50" s="8">
        <f t="shared" si="4"/>
        <v>-0.32418562878931567</v>
      </c>
      <c r="G50" s="13">
        <f t="shared" si="5"/>
        <v>0.10509632191352397</v>
      </c>
      <c r="H50" s="2">
        <f t="shared" si="2"/>
        <v>0.89593546115092881</v>
      </c>
      <c r="I50" s="2">
        <f t="shared" si="7"/>
        <v>0</v>
      </c>
      <c r="J50" s="2">
        <f t="shared" si="6"/>
        <v>8.7811777806665672E-3</v>
      </c>
    </row>
    <row r="51" spans="1:10" x14ac:dyDescent="0.2">
      <c r="A51" s="18">
        <v>39114</v>
      </c>
      <c r="B51" s="8">
        <v>34.504282000000003</v>
      </c>
      <c r="C51" s="2">
        <f t="shared" si="0"/>
        <v>40.602085075484922</v>
      </c>
      <c r="D51" s="2">
        <f t="shared" si="1"/>
        <v>1.0017478007780174</v>
      </c>
      <c r="E51" s="2">
        <f t="shared" si="3"/>
        <v>35.735399897830952</v>
      </c>
      <c r="F51" s="8">
        <f t="shared" si="4"/>
        <v>-1.2311178978309485</v>
      </c>
      <c r="G51" s="13">
        <f t="shared" si="5"/>
        <v>1.5156512783596938</v>
      </c>
      <c r="H51" s="2">
        <f t="shared" si="2"/>
        <v>0.85544514242854186</v>
      </c>
      <c r="I51" s="2">
        <f t="shared" si="7"/>
        <v>0</v>
      </c>
      <c r="J51" s="2">
        <f t="shared" si="6"/>
        <v>3.568014827350844E-2</v>
      </c>
    </row>
    <row r="52" spans="1:10" x14ac:dyDescent="0.2">
      <c r="A52" s="18">
        <v>39142</v>
      </c>
      <c r="B52" s="8">
        <v>42.899597</v>
      </c>
      <c r="C52" s="2">
        <f t="shared" si="0"/>
        <v>40.53928322683737</v>
      </c>
      <c r="D52" s="2">
        <f t="shared" si="1"/>
        <v>1.0015858977463934</v>
      </c>
      <c r="E52" s="2">
        <f t="shared" si="3"/>
        <v>43.158369759458402</v>
      </c>
      <c r="F52" s="8">
        <f t="shared" si="4"/>
        <v>-0.25877275945840239</v>
      </c>
      <c r="G52" s="13">
        <f t="shared" si="5"/>
        <v>6.6963341037716187E-2</v>
      </c>
      <c r="H52" s="2">
        <f t="shared" si="2"/>
        <v>1.0594080211651569</v>
      </c>
      <c r="I52" s="2">
        <f t="shared" si="7"/>
        <v>0</v>
      </c>
      <c r="J52" s="2">
        <f t="shared" si="6"/>
        <v>6.0320557197402671E-3</v>
      </c>
    </row>
    <row r="53" spans="1:10" x14ac:dyDescent="0.2">
      <c r="A53" s="18">
        <v>39173</v>
      </c>
      <c r="B53" s="8">
        <v>41.367935000000003</v>
      </c>
      <c r="C53" s="2">
        <f t="shared" si="0"/>
        <v>40.91383633304126</v>
      </c>
      <c r="D53" s="2">
        <f t="shared" si="1"/>
        <v>1.0019620029679293</v>
      </c>
      <c r="E53" s="2">
        <f t="shared" si="3"/>
        <v>40.799561786082975</v>
      </c>
      <c r="F53" s="8">
        <f t="shared" si="4"/>
        <v>0.56837321391702744</v>
      </c>
      <c r="G53" s="13">
        <f t="shared" si="5"/>
        <v>0.32304811029837105</v>
      </c>
      <c r="H53" s="2">
        <f t="shared" si="2"/>
        <v>1.0085196640583316</v>
      </c>
      <c r="I53" s="2">
        <f t="shared" si="7"/>
        <v>1</v>
      </c>
      <c r="J53" s="2">
        <f t="shared" si="6"/>
        <v>1.3739463038631912E-2</v>
      </c>
    </row>
    <row r="54" spans="1:10" x14ac:dyDescent="0.2">
      <c r="A54" s="18">
        <v>39203</v>
      </c>
      <c r="B54" s="8">
        <v>42.213470999999998</v>
      </c>
      <c r="C54" s="2">
        <f t="shared" si="0"/>
        <v>41.340070445547681</v>
      </c>
      <c r="D54" s="2">
        <f t="shared" si="1"/>
        <v>1.0023775439950535</v>
      </c>
      <c r="E54" s="2">
        <f t="shared" si="3"/>
        <v>41.573825153648301</v>
      </c>
      <c r="F54" s="8">
        <f t="shared" si="4"/>
        <v>0.63964584635169786</v>
      </c>
      <c r="G54" s="13">
        <f t="shared" si="5"/>
        <v>0.40914680875497988</v>
      </c>
      <c r="H54" s="2">
        <f t="shared" si="2"/>
        <v>1.0182544743631352</v>
      </c>
      <c r="I54" s="2">
        <f t="shared" si="7"/>
        <v>0</v>
      </c>
      <c r="J54" s="2">
        <f t="shared" si="6"/>
        <v>1.5152647512726396E-2</v>
      </c>
    </row>
    <row r="55" spans="1:10" x14ac:dyDescent="0.2">
      <c r="A55" s="18">
        <v>39234</v>
      </c>
      <c r="B55" s="8">
        <v>44.496558999999998</v>
      </c>
      <c r="C55" s="2">
        <f t="shared" si="0"/>
        <v>41.125324816281548</v>
      </c>
      <c r="D55" s="2">
        <f t="shared" si="1"/>
        <v>1.0020054296006318</v>
      </c>
      <c r="E55" s="2">
        <f t="shared" si="3"/>
        <v>45.117930390550391</v>
      </c>
      <c r="F55" s="8">
        <f t="shared" si="4"/>
        <v>-0.6213713905503937</v>
      </c>
      <c r="G55" s="13">
        <f t="shared" si="5"/>
        <v>0.38610240499452991</v>
      </c>
      <c r="H55" s="2">
        <f t="shared" si="2"/>
        <v>1.0847798913793389</v>
      </c>
      <c r="I55" s="2">
        <f t="shared" si="7"/>
        <v>1</v>
      </c>
      <c r="J55" s="2">
        <f t="shared" si="6"/>
        <v>1.3964481850167194E-2</v>
      </c>
    </row>
    <row r="56" spans="1:10" x14ac:dyDescent="0.2">
      <c r="A56" s="18">
        <v>39264</v>
      </c>
      <c r="B56" s="8">
        <v>46.468077000000001</v>
      </c>
      <c r="C56" s="2">
        <f t="shared" si="0"/>
        <v>40.587144805089423</v>
      </c>
      <c r="D56" s="2">
        <f t="shared" si="1"/>
        <v>1.0012637828484052</v>
      </c>
      <c r="E56" s="2">
        <f t="shared" si="3"/>
        <v>47.780067609140481</v>
      </c>
      <c r="F56" s="8">
        <f t="shared" si="4"/>
        <v>-1.31199060914048</v>
      </c>
      <c r="G56" s="13">
        <f t="shared" si="5"/>
        <v>1.7213193584728079</v>
      </c>
      <c r="H56" s="2">
        <f t="shared" si="2"/>
        <v>1.1508980697536157</v>
      </c>
      <c r="I56" s="2">
        <f t="shared" si="7"/>
        <v>0</v>
      </c>
      <c r="J56" s="2">
        <f t="shared" si="6"/>
        <v>2.8234235067237236E-2</v>
      </c>
    </row>
    <row r="57" spans="1:10" x14ac:dyDescent="0.2">
      <c r="A57" s="18">
        <v>39295</v>
      </c>
      <c r="B57" s="8">
        <v>45.760903999999996</v>
      </c>
      <c r="C57" s="2">
        <f t="shared" si="0"/>
        <v>40.841199859954955</v>
      </c>
      <c r="D57" s="2">
        <f t="shared" si="1"/>
        <v>1.001509284474646</v>
      </c>
      <c r="E57" s="2">
        <f t="shared" si="3"/>
        <v>45.348403188419049</v>
      </c>
      <c r="F57" s="8">
        <f t="shared" si="4"/>
        <v>0.41250081158094787</v>
      </c>
      <c r="G57" s="13">
        <f t="shared" si="5"/>
        <v>0.17015691955494067</v>
      </c>
      <c r="H57" s="2">
        <f t="shared" si="2"/>
        <v>1.1185841147344988</v>
      </c>
      <c r="I57" s="2">
        <f t="shared" si="7"/>
        <v>1</v>
      </c>
      <c r="J57" s="2">
        <f t="shared" si="6"/>
        <v>9.0142627335541257E-3</v>
      </c>
    </row>
    <row r="58" spans="1:10" x14ac:dyDescent="0.2">
      <c r="A58" s="18">
        <v>39326</v>
      </c>
      <c r="B58" s="8">
        <v>37.075597999999999</v>
      </c>
      <c r="C58" s="2">
        <f t="shared" ref="C58:C89" si="8">alfa*B58/H46+(1-alfa)*C57*D57</f>
        <v>41.16823552214143</v>
      </c>
      <c r="D58" s="2">
        <f t="shared" ref="D58:D89" si="9">beta*C58/C57+(1-beta)*D57</f>
        <v>1.0018286224905242</v>
      </c>
      <c r="E58" s="2">
        <f t="shared" si="3"/>
        <v>36.642153422882714</v>
      </c>
      <c r="F58" s="8">
        <f t="shared" si="4"/>
        <v>0.43344457711728523</v>
      </c>
      <c r="G58" s="13">
        <f t="shared" si="5"/>
        <v>0.18787420143238223</v>
      </c>
      <c r="H58" s="2">
        <f t="shared" ref="H58:H89" si="10">gamma*B58/C58+(1-gamma)*H46</f>
        <v>0.89863270588440192</v>
      </c>
      <c r="I58" s="2">
        <f t="shared" si="7"/>
        <v>0</v>
      </c>
      <c r="J58" s="2">
        <f t="shared" si="6"/>
        <v>1.1690831719485286E-2</v>
      </c>
    </row>
    <row r="59" spans="1:10" x14ac:dyDescent="0.2">
      <c r="A59" s="18">
        <v>39356</v>
      </c>
      <c r="B59" s="8">
        <v>39.961688000000002</v>
      </c>
      <c r="C59" s="2">
        <f t="shared" si="8"/>
        <v>41.252893795009044</v>
      </c>
      <c r="D59" s="2">
        <f t="shared" si="9"/>
        <v>1.0018398159347517</v>
      </c>
      <c r="E59" s="2">
        <f t="shared" si="3"/>
        <v>39.945130639972923</v>
      </c>
      <c r="F59" s="8">
        <f t="shared" si="4"/>
        <v>1.6557360027078971E-2</v>
      </c>
      <c r="G59" s="13">
        <f t="shared" si="5"/>
        <v>2.7414617106631255E-4</v>
      </c>
      <c r="H59" s="2">
        <f t="shared" si="10"/>
        <v>0.96862571848869949</v>
      </c>
      <c r="I59" s="2">
        <f t="shared" si="7"/>
        <v>0</v>
      </c>
      <c r="J59" s="2">
        <f t="shared" si="6"/>
        <v>4.1433084676200288E-4</v>
      </c>
    </row>
    <row r="60" spans="1:10" x14ac:dyDescent="0.2">
      <c r="A60" s="18">
        <v>39387</v>
      </c>
      <c r="B60" s="8">
        <v>38.386761</v>
      </c>
      <c r="C60" s="2">
        <f t="shared" si="8"/>
        <v>41.342474683278425</v>
      </c>
      <c r="D60" s="2">
        <f t="shared" si="9"/>
        <v>1.0018561159796904</v>
      </c>
      <c r="E60" s="2">
        <f t="shared" si="3"/>
        <v>38.363604822768529</v>
      </c>
      <c r="F60" s="8">
        <f t="shared" si="4"/>
        <v>2.3156177231470565E-2</v>
      </c>
      <c r="G60" s="13">
        <f t="shared" si="5"/>
        <v>5.3620854397527578E-4</v>
      </c>
      <c r="H60" s="2">
        <f t="shared" si="10"/>
        <v>0.92840261794263901</v>
      </c>
      <c r="I60" s="2">
        <f t="shared" si="7"/>
        <v>0</v>
      </c>
      <c r="J60" s="2">
        <f t="shared" si="6"/>
        <v>6.0323342288427426E-4</v>
      </c>
    </row>
    <row r="61" spans="1:10" x14ac:dyDescent="0.2">
      <c r="A61" s="18">
        <v>39417</v>
      </c>
      <c r="B61" s="8">
        <v>38.287010000000002</v>
      </c>
      <c r="C61" s="2">
        <f t="shared" si="8"/>
        <v>40.571036152013846</v>
      </c>
      <c r="D61" s="2">
        <f t="shared" si="9"/>
        <v>1.0008479178425764</v>
      </c>
      <c r="E61" s="2">
        <f t="shared" si="3"/>
        <v>39.77182731782225</v>
      </c>
      <c r="F61" s="8">
        <f t="shared" si="4"/>
        <v>-1.4848173178222481</v>
      </c>
      <c r="G61" s="13">
        <f t="shared" si="5"/>
        <v>2.2046824673048548</v>
      </c>
      <c r="H61" s="2">
        <f t="shared" si="10"/>
        <v>0.95049796587336033</v>
      </c>
      <c r="I61" s="2">
        <f t="shared" si="7"/>
        <v>1</v>
      </c>
      <c r="J61" s="2">
        <f t="shared" si="6"/>
        <v>3.8781229399272706E-2</v>
      </c>
    </row>
    <row r="62" spans="1:10" x14ac:dyDescent="0.2">
      <c r="A62" s="18">
        <v>39448</v>
      </c>
      <c r="B62" s="8">
        <v>37.492254000000003</v>
      </c>
      <c r="C62" s="2">
        <f t="shared" si="8"/>
        <v>41.286475424960926</v>
      </c>
      <c r="D62" s="2">
        <f t="shared" si="9"/>
        <v>1.0016728389064187</v>
      </c>
      <c r="E62" s="2">
        <f t="shared" si="3"/>
        <v>36.379850975309495</v>
      </c>
      <c r="F62" s="8">
        <f t="shared" si="4"/>
        <v>1.1124030246905079</v>
      </c>
      <c r="G62" s="13">
        <f t="shared" si="5"/>
        <v>1.2374404893405908</v>
      </c>
      <c r="H62" s="2">
        <f t="shared" si="10"/>
        <v>0.90309769146411334</v>
      </c>
      <c r="I62" s="2">
        <f t="shared" si="7"/>
        <v>1</v>
      </c>
      <c r="J62" s="2">
        <f t="shared" si="6"/>
        <v>2.9670209336854162E-2</v>
      </c>
    </row>
    <row r="63" spans="1:10" x14ac:dyDescent="0.2">
      <c r="A63" s="18">
        <v>39479</v>
      </c>
      <c r="B63" s="8">
        <v>36.855338000000003</v>
      </c>
      <c r="C63" s="2">
        <f t="shared" si="8"/>
        <v>42.303198025640668</v>
      </c>
      <c r="D63" s="2">
        <f t="shared" si="9"/>
        <v>1.0028008159704451</v>
      </c>
      <c r="E63" s="2">
        <f t="shared" si="3"/>
        <v>35.377396701468882</v>
      </c>
      <c r="F63" s="8">
        <f t="shared" si="4"/>
        <v>1.4779412985311211</v>
      </c>
      <c r="G63" s="13">
        <f t="shared" si="5"/>
        <v>2.1843104819038563</v>
      </c>
      <c r="H63" s="2">
        <f t="shared" si="10"/>
        <v>0.8647321952396535</v>
      </c>
      <c r="I63" s="2">
        <f t="shared" si="7"/>
        <v>0</v>
      </c>
      <c r="J63" s="2">
        <f t="shared" si="6"/>
        <v>4.010114623100515E-2</v>
      </c>
    </row>
    <row r="64" spans="1:10" x14ac:dyDescent="0.2">
      <c r="A64" s="18">
        <v>39508</v>
      </c>
      <c r="B64" s="8">
        <v>44.201991</v>
      </c>
      <c r="C64" s="2">
        <f t="shared" si="8"/>
        <v>42.038606874611496</v>
      </c>
      <c r="D64" s="2">
        <f t="shared" si="9"/>
        <v>1.0023558087101883</v>
      </c>
      <c r="E64" s="2">
        <f t="shared" si="3"/>
        <v>44.94186965058266</v>
      </c>
      <c r="F64" s="8">
        <f t="shared" si="4"/>
        <v>-0.73987865058266067</v>
      </c>
      <c r="G64" s="13">
        <f t="shared" si="5"/>
        <v>0.54742041758801885</v>
      </c>
      <c r="H64" s="2">
        <f t="shared" si="10"/>
        <v>1.0547295267979018</v>
      </c>
      <c r="I64" s="2">
        <f t="shared" si="7"/>
        <v>1</v>
      </c>
      <c r="J64" s="2">
        <f t="shared" si="6"/>
        <v>1.6738581992441486E-2</v>
      </c>
    </row>
    <row r="65" spans="1:10" x14ac:dyDescent="0.2">
      <c r="A65" s="18">
        <v>39539</v>
      </c>
      <c r="B65" s="8">
        <v>40.888962999999997</v>
      </c>
      <c r="C65" s="2">
        <f t="shared" si="8"/>
        <v>41.263260884522026</v>
      </c>
      <c r="D65" s="2">
        <f t="shared" si="9"/>
        <v>1.0013336713482568</v>
      </c>
      <c r="E65" s="2">
        <f t="shared" si="3"/>
        <v>42.496640343119246</v>
      </c>
      <c r="F65" s="8">
        <f t="shared" si="4"/>
        <v>-1.6076773431192493</v>
      </c>
      <c r="G65" s="13">
        <f t="shared" si="5"/>
        <v>2.5846264395789684</v>
      </c>
      <c r="H65" s="2">
        <f t="shared" si="10"/>
        <v>0.99816277614416382</v>
      </c>
      <c r="I65" s="2">
        <f t="shared" si="7"/>
        <v>0</v>
      </c>
      <c r="J65" s="2">
        <f t="shared" si="6"/>
        <v>3.9318124627402494E-2</v>
      </c>
    </row>
    <row r="66" spans="1:10" x14ac:dyDescent="0.2">
      <c r="A66" s="18">
        <v>39569</v>
      </c>
      <c r="B66" s="8">
        <v>42.591557999999999</v>
      </c>
      <c r="C66" s="2">
        <f t="shared" si="8"/>
        <v>41.597878497575309</v>
      </c>
      <c r="D66" s="2">
        <f t="shared" si="9"/>
        <v>1.0016666441526101</v>
      </c>
      <c r="E66" s="2">
        <f t="shared" si="3"/>
        <v>42.072536224711904</v>
      </c>
      <c r="F66" s="8">
        <f t="shared" si="4"/>
        <v>0.51902177528809545</v>
      </c>
      <c r="G66" s="13">
        <f t="shared" si="5"/>
        <v>0.26938360322320626</v>
      </c>
      <c r="H66" s="2">
        <f t="shared" si="10"/>
        <v>1.0215711906799938</v>
      </c>
      <c r="I66" s="2">
        <f t="shared" si="7"/>
        <v>1</v>
      </c>
      <c r="J66" s="2">
        <f t="shared" si="6"/>
        <v>1.2186024641035565E-2</v>
      </c>
    </row>
    <row r="67" spans="1:10" x14ac:dyDescent="0.2">
      <c r="A67" s="18">
        <v>39600</v>
      </c>
      <c r="B67" s="8">
        <v>44.660111000000001</v>
      </c>
      <c r="C67" s="2">
        <f t="shared" si="8"/>
        <v>41.394343020706714</v>
      </c>
      <c r="D67" s="2">
        <f t="shared" si="9"/>
        <v>1.0013442905634229</v>
      </c>
      <c r="E67" s="2">
        <f t="shared" si="3"/>
        <v>45.199748672471209</v>
      </c>
      <c r="F67" s="8">
        <f t="shared" si="4"/>
        <v>-0.53963767247120842</v>
      </c>
      <c r="G67" s="13">
        <f t="shared" si="5"/>
        <v>0.29120881755014322</v>
      </c>
      <c r="H67" s="2">
        <f t="shared" si="10"/>
        <v>1.0813144768109235</v>
      </c>
      <c r="I67" s="2">
        <f t="shared" si="7"/>
        <v>1</v>
      </c>
      <c r="J67" s="2">
        <f t="shared" si="6"/>
        <v>1.2083213865527751E-2</v>
      </c>
    </row>
    <row r="68" spans="1:10" x14ac:dyDescent="0.2">
      <c r="A68" s="18">
        <v>39630</v>
      </c>
      <c r="B68" s="8">
        <v>46.490098000000003</v>
      </c>
      <c r="C68" s="2">
        <f t="shared" si="8"/>
        <v>40.871110168328215</v>
      </c>
      <c r="D68" s="2">
        <f t="shared" si="9"/>
        <v>1.0006570581707683</v>
      </c>
      <c r="E68" s="2">
        <f t="shared" si="3"/>
        <v>47.704712383669211</v>
      </c>
      <c r="F68" s="8">
        <f t="shared" si="4"/>
        <v>-1.2146143836692076</v>
      </c>
      <c r="G68" s="13">
        <f t="shared" si="5"/>
        <v>1.4752881010161289</v>
      </c>
      <c r="H68" s="2">
        <f t="shared" si="10"/>
        <v>1.142998273036143</v>
      </c>
      <c r="I68" s="2">
        <f t="shared" si="7"/>
        <v>0</v>
      </c>
      <c r="J68" s="2">
        <f t="shared" si="6"/>
        <v>2.6126302931630895E-2</v>
      </c>
    </row>
    <row r="69" spans="1:10" x14ac:dyDescent="0.2">
      <c r="A69" s="18">
        <v>39661</v>
      </c>
      <c r="B69" s="8">
        <v>44.969555</v>
      </c>
      <c r="C69" s="2">
        <f t="shared" si="8"/>
        <v>40.516335706368729</v>
      </c>
      <c r="D69" s="2">
        <f t="shared" si="9"/>
        <v>1.0001981962392963</v>
      </c>
      <c r="E69" s="2">
        <f t="shared" si="3"/>
        <v>45.747813823196566</v>
      </c>
      <c r="F69" s="8">
        <f t="shared" si="4"/>
        <v>-0.77825882319656614</v>
      </c>
      <c r="G69" s="13">
        <f t="shared" si="5"/>
        <v>0.60568679588330399</v>
      </c>
      <c r="H69" s="2">
        <f t="shared" si="10"/>
        <v>1.113478032291404</v>
      </c>
      <c r="I69" s="2">
        <f t="shared" si="7"/>
        <v>0</v>
      </c>
      <c r="J69" s="2">
        <f t="shared" si="6"/>
        <v>1.7306349222191906E-2</v>
      </c>
    </row>
    <row r="70" spans="1:10" x14ac:dyDescent="0.2">
      <c r="A70" s="18">
        <v>39692</v>
      </c>
      <c r="B70" s="8">
        <v>34.883001999999998</v>
      </c>
      <c r="C70" s="2">
        <f t="shared" si="8"/>
        <v>39.588329002120339</v>
      </c>
      <c r="D70" s="2">
        <f t="shared" si="9"/>
        <v>0.99906287250474046</v>
      </c>
      <c r="E70" s="2">
        <f t="shared" si="3"/>
        <v>36.416520575540105</v>
      </c>
      <c r="F70" s="8">
        <f t="shared" si="4"/>
        <v>-1.5335185755401071</v>
      </c>
      <c r="G70" s="13">
        <f t="shared" si="5"/>
        <v>2.3516792215265592</v>
      </c>
      <c r="H70" s="2">
        <f t="shared" si="10"/>
        <v>0.88833558525017364</v>
      </c>
      <c r="I70" s="2">
        <f t="shared" si="7"/>
        <v>0</v>
      </c>
      <c r="J70" s="2">
        <f t="shared" si="6"/>
        <v>4.3961771854959822E-2</v>
      </c>
    </row>
    <row r="71" spans="1:10" x14ac:dyDescent="0.2">
      <c r="A71" s="18">
        <v>39722</v>
      </c>
      <c r="B71" s="8">
        <v>38.128010000000003</v>
      </c>
      <c r="C71" s="2">
        <f t="shared" si="8"/>
        <v>39.44798108986474</v>
      </c>
      <c r="D71" s="2">
        <f t="shared" si="9"/>
        <v>0.99893470618416647</v>
      </c>
      <c r="E71" s="2">
        <f t="shared" si="3"/>
        <v>38.310338276092551</v>
      </c>
      <c r="F71" s="8">
        <f t="shared" si="4"/>
        <v>-0.18232827609254798</v>
      </c>
      <c r="G71" s="13">
        <f t="shared" si="5"/>
        <v>3.3243600262880403E-2</v>
      </c>
      <c r="H71" s="2">
        <f t="shared" si="10"/>
        <v>0.96739708266230551</v>
      </c>
      <c r="I71" s="2">
        <f t="shared" si="7"/>
        <v>0</v>
      </c>
      <c r="J71" s="2">
        <f t="shared" si="6"/>
        <v>4.7820034691699875E-3</v>
      </c>
    </row>
    <row r="72" spans="1:10" x14ac:dyDescent="0.2">
      <c r="A72" s="18">
        <v>39753</v>
      </c>
      <c r="B72" s="8">
        <v>34.270471000000001</v>
      </c>
      <c r="C72" s="2">
        <f t="shared" si="8"/>
        <v>38.038744241813205</v>
      </c>
      <c r="D72" s="2">
        <f t="shared" si="9"/>
        <v>0.99723149554543955</v>
      </c>
      <c r="E72" s="2">
        <f t="shared" si="3"/>
        <v>36.584594012290012</v>
      </c>
      <c r="F72" s="8">
        <f t="shared" si="4"/>
        <v>-2.3141230122900112</v>
      </c>
      <c r="G72" s="13">
        <f t="shared" si="5"/>
        <v>5.3551653160101953</v>
      </c>
      <c r="H72" s="2">
        <f t="shared" si="10"/>
        <v>0.912230972897074</v>
      </c>
      <c r="I72" s="2">
        <f t="shared" si="7"/>
        <v>0</v>
      </c>
      <c r="J72" s="2">
        <f t="shared" si="6"/>
        <v>6.7525275981471372E-2</v>
      </c>
    </row>
    <row r="73" spans="1:10" x14ac:dyDescent="0.2">
      <c r="A73" s="18">
        <v>39783</v>
      </c>
      <c r="B73" s="8">
        <v>37.156359000000002</v>
      </c>
      <c r="C73" s="2">
        <f t="shared" si="8"/>
        <v>38.568628427215529</v>
      </c>
      <c r="D73" s="2">
        <f t="shared" si="9"/>
        <v>0.99805210695645918</v>
      </c>
      <c r="E73" s="2">
        <f t="shared" si="3"/>
        <v>36.055651673983391</v>
      </c>
      <c r="F73" s="8">
        <f t="shared" si="4"/>
        <v>1.1007073260166109</v>
      </c>
      <c r="G73" s="13">
        <f t="shared" si="5"/>
        <v>1.2115566175466379</v>
      </c>
      <c r="H73" s="2">
        <f t="shared" si="10"/>
        <v>0.95808429347144064</v>
      </c>
      <c r="I73" s="2">
        <f t="shared" si="7"/>
        <v>1</v>
      </c>
      <c r="J73" s="2">
        <f t="shared" si="6"/>
        <v>2.9623659466112135E-2</v>
      </c>
    </row>
    <row r="74" spans="1:10" x14ac:dyDescent="0.2">
      <c r="A74" s="18">
        <v>39814</v>
      </c>
      <c r="B74" s="8">
        <v>33.303545999999997</v>
      </c>
      <c r="C74" s="2">
        <f t="shared" si="8"/>
        <v>37.606838269686165</v>
      </c>
      <c r="D74" s="2">
        <f t="shared" si="9"/>
        <v>0.99692236019320168</v>
      </c>
      <c r="E74" s="2">
        <f t="shared" si="3"/>
        <v>34.763391766833806</v>
      </c>
      <c r="F74" s="8">
        <f t="shared" si="4"/>
        <v>-1.4598457668338085</v>
      </c>
      <c r="G74" s="13">
        <f t="shared" si="5"/>
        <v>2.1311496629425903</v>
      </c>
      <c r="H74" s="2">
        <f t="shared" si="10"/>
        <v>0.89277877532438432</v>
      </c>
      <c r="I74" s="2">
        <f t="shared" si="7"/>
        <v>1</v>
      </c>
      <c r="J74" s="2">
        <f t="shared" si="6"/>
        <v>4.3834544430608337E-2</v>
      </c>
    </row>
    <row r="75" spans="1:10" x14ac:dyDescent="0.2">
      <c r="A75" s="18">
        <v>39845</v>
      </c>
      <c r="B75" s="8">
        <v>31.687273999999999</v>
      </c>
      <c r="C75" s="2">
        <f t="shared" si="8"/>
        <v>37.026471958949351</v>
      </c>
      <c r="D75" s="2">
        <f t="shared" si="9"/>
        <v>0.99631521353721519</v>
      </c>
      <c r="E75" s="2">
        <f t="shared" si="3"/>
        <v>32.419759447138674</v>
      </c>
      <c r="F75" s="8">
        <f t="shared" si="4"/>
        <v>-0.73248544713867503</v>
      </c>
      <c r="G75" s="13">
        <f t="shared" si="5"/>
        <v>0.5365349302699447</v>
      </c>
      <c r="H75" s="2">
        <f t="shared" si="10"/>
        <v>0.85947346856587692</v>
      </c>
      <c r="I75" s="2">
        <f t="shared" si="7"/>
        <v>0</v>
      </c>
      <c r="J75" s="2">
        <f t="shared" si="6"/>
        <v>2.3116076414104764E-2</v>
      </c>
    </row>
    <row r="76" spans="1:10" x14ac:dyDescent="0.2">
      <c r="A76" s="18">
        <v>39873</v>
      </c>
      <c r="B76" s="8">
        <v>39.056403000000003</v>
      </c>
      <c r="C76" s="2">
        <f t="shared" si="8"/>
        <v>36.966688202113851</v>
      </c>
      <c r="D76" s="2">
        <f t="shared" si="9"/>
        <v>0.99641694651546042</v>
      </c>
      <c r="E76" s="2">
        <f t="shared" si="3"/>
        <v>38.90901160218894</v>
      </c>
      <c r="F76" s="8">
        <f t="shared" si="4"/>
        <v>0.14739139781106303</v>
      </c>
      <c r="G76" s="13">
        <f t="shared" si="5"/>
        <v>2.1724224148699036E-2</v>
      </c>
      <c r="H76" s="2">
        <f t="shared" si="10"/>
        <v>1.0557894039343496</v>
      </c>
      <c r="I76" s="2">
        <f t="shared" si="7"/>
        <v>1</v>
      </c>
      <c r="J76" s="2">
        <f t="shared" si="6"/>
        <v>3.7738088121187971E-3</v>
      </c>
    </row>
    <row r="77" spans="1:10" x14ac:dyDescent="0.2">
      <c r="A77" s="18">
        <v>39904</v>
      </c>
      <c r="B77" s="8">
        <v>38.136054999999999</v>
      </c>
      <c r="C77" s="2">
        <f t="shared" si="8"/>
        <v>37.586800661684237</v>
      </c>
      <c r="D77" s="2">
        <f t="shared" si="9"/>
        <v>0.99741738642621247</v>
      </c>
      <c r="E77" s="2">
        <f t="shared" si="3"/>
        <v>36.766561846655442</v>
      </c>
      <c r="F77" s="8">
        <f t="shared" si="4"/>
        <v>1.3694931533445569</v>
      </c>
      <c r="G77" s="13">
        <f t="shared" si="5"/>
        <v>1.8755114970576181</v>
      </c>
      <c r="H77" s="2">
        <f t="shared" si="10"/>
        <v>1.0078481956299719</v>
      </c>
      <c r="I77" s="2">
        <f t="shared" si="7"/>
        <v>0</v>
      </c>
      <c r="J77" s="2">
        <f t="shared" si="6"/>
        <v>3.5910718959907023E-2</v>
      </c>
    </row>
    <row r="78" spans="1:10" x14ac:dyDescent="0.2">
      <c r="A78" s="18">
        <v>39934</v>
      </c>
      <c r="B78" s="8">
        <v>38.408752999999997</v>
      </c>
      <c r="C78" s="2">
        <f t="shared" si="8"/>
        <v>37.548966032478987</v>
      </c>
      <c r="D78" s="2">
        <f t="shared" si="9"/>
        <v>0.99749483593331634</v>
      </c>
      <c r="E78" s="2">
        <f t="shared" si="3"/>
        <v>38.298426561685559</v>
      </c>
      <c r="F78" s="8">
        <f t="shared" si="4"/>
        <v>0.11032643831443778</v>
      </c>
      <c r="G78" s="13">
        <f t="shared" si="5"/>
        <v>1.2171922991149445E-2</v>
      </c>
      <c r="H78" s="2">
        <f t="shared" si="10"/>
        <v>1.022352234761883</v>
      </c>
      <c r="I78" s="2">
        <f t="shared" si="7"/>
        <v>0</v>
      </c>
      <c r="J78" s="2">
        <f t="shared" si="6"/>
        <v>2.8724295817267953E-3</v>
      </c>
    </row>
    <row r="79" spans="1:10" x14ac:dyDescent="0.2">
      <c r="A79" s="18">
        <v>39965</v>
      </c>
      <c r="B79" s="8">
        <v>41.145909000000003</v>
      </c>
      <c r="C79" s="2">
        <f t="shared" si="8"/>
        <v>37.782279700485603</v>
      </c>
      <c r="D79" s="2">
        <f t="shared" si="9"/>
        <v>0.99792329669913982</v>
      </c>
      <c r="E79" s="2">
        <f t="shared" si="3"/>
        <v>40.500525286122894</v>
      </c>
      <c r="F79" s="8">
        <f t="shared" si="4"/>
        <v>0.64538371387710924</v>
      </c>
      <c r="G79" s="13">
        <f t="shared" si="5"/>
        <v>0.41652013813781041</v>
      </c>
      <c r="H79" s="2">
        <f t="shared" si="10"/>
        <v>1.0858551868927613</v>
      </c>
      <c r="I79" s="2">
        <f t="shared" si="7"/>
        <v>0</v>
      </c>
      <c r="J79" s="2">
        <f t="shared" si="6"/>
        <v>1.5685246226474405E-2</v>
      </c>
    </row>
    <row r="80" spans="1:10" x14ac:dyDescent="0.2">
      <c r="A80" s="18">
        <v>39995</v>
      </c>
      <c r="B80" s="8">
        <v>44.215515000000003</v>
      </c>
      <c r="C80" s="2">
        <f t="shared" si="8"/>
        <v>38.241348736349138</v>
      </c>
      <c r="D80" s="2">
        <f t="shared" si="9"/>
        <v>0.99862245057826615</v>
      </c>
      <c r="E80" s="2">
        <f t="shared" si="3"/>
        <v>43.095397849907165</v>
      </c>
      <c r="F80" s="8">
        <f t="shared" si="4"/>
        <v>1.1201171500928382</v>
      </c>
      <c r="G80" s="13">
        <f t="shared" si="5"/>
        <v>1.2546624299321019</v>
      </c>
      <c r="H80" s="2">
        <f t="shared" si="10"/>
        <v>1.1507844483177136</v>
      </c>
      <c r="I80" s="2">
        <f t="shared" si="7"/>
        <v>0</v>
      </c>
      <c r="J80" s="2">
        <f t="shared" si="6"/>
        <v>2.5333124585178713E-2</v>
      </c>
    </row>
    <row r="81" spans="1:10" x14ac:dyDescent="0.2">
      <c r="A81" s="18">
        <v>40026</v>
      </c>
      <c r="B81" s="8">
        <v>42.397035000000002</v>
      </c>
      <c r="C81" s="2">
        <f t="shared" si="8"/>
        <v>38.126989783031789</v>
      </c>
      <c r="D81" s="2">
        <f t="shared" si="9"/>
        <v>0.99854318852848356</v>
      </c>
      <c r="E81" s="2">
        <f t="shared" si="3"/>
        <v>42.522244446546267</v>
      </c>
      <c r="F81" s="8">
        <f t="shared" si="4"/>
        <v>-0.12520944654626476</v>
      </c>
      <c r="G81" s="13">
        <f t="shared" si="5"/>
        <v>1.5677405504421933E-2</v>
      </c>
      <c r="H81" s="2">
        <f t="shared" si="10"/>
        <v>1.112605063921281</v>
      </c>
      <c r="I81" s="2">
        <f t="shared" si="7"/>
        <v>1</v>
      </c>
      <c r="J81" s="2">
        <f t="shared" si="6"/>
        <v>2.9532595037899409E-3</v>
      </c>
    </row>
    <row r="82" spans="1:10" x14ac:dyDescent="0.2">
      <c r="A82" s="18">
        <v>40057</v>
      </c>
      <c r="B82" s="8">
        <v>34.675395999999999</v>
      </c>
      <c r="C82" s="2">
        <f t="shared" si="8"/>
        <v>38.599483097959663</v>
      </c>
      <c r="D82" s="2">
        <f t="shared" si="9"/>
        <v>0.99922378371676324</v>
      </c>
      <c r="E82" s="2">
        <f t="shared" si="3"/>
        <v>33.82022021659661</v>
      </c>
      <c r="F82" s="8">
        <f t="shared" si="4"/>
        <v>0.85517578340338929</v>
      </c>
      <c r="G82" s="13">
        <f t="shared" si="5"/>
        <v>0.73132562051960059</v>
      </c>
      <c r="H82" s="2">
        <f t="shared" si="10"/>
        <v>0.89422494163623512</v>
      </c>
      <c r="I82" s="2">
        <f t="shared" si="7"/>
        <v>1</v>
      </c>
      <c r="J82" s="2">
        <f t="shared" si="6"/>
        <v>2.4662322051156656E-2</v>
      </c>
    </row>
    <row r="83" spans="1:10" x14ac:dyDescent="0.2">
      <c r="A83" s="18">
        <v>40087</v>
      </c>
      <c r="B83" s="8">
        <v>37.318050999999997</v>
      </c>
      <c r="C83" s="2">
        <f t="shared" si="8"/>
        <v>38.572928284462385</v>
      </c>
      <c r="D83" s="2">
        <f t="shared" si="9"/>
        <v>0.99922812095846447</v>
      </c>
      <c r="E83" s="2">
        <f t="shared" si="3"/>
        <v>37.312042627784095</v>
      </c>
      <c r="F83" s="8">
        <f t="shared" si="4"/>
        <v>6.0083722159021136E-3</v>
      </c>
      <c r="G83" s="13">
        <f t="shared" si="5"/>
        <v>3.6100536684824474E-5</v>
      </c>
      <c r="H83" s="2">
        <f t="shared" si="10"/>
        <v>0.96743848912682084</v>
      </c>
      <c r="I83" s="2">
        <f t="shared" si="7"/>
        <v>0</v>
      </c>
      <c r="J83" s="2">
        <f t="shared" si="6"/>
        <v>1.6100444838081481E-4</v>
      </c>
    </row>
    <row r="84" spans="1:10" x14ac:dyDescent="0.2">
      <c r="A84" s="18">
        <v>40118</v>
      </c>
      <c r="B84" s="8">
        <v>34.576582000000002</v>
      </c>
      <c r="C84" s="2">
        <f t="shared" si="8"/>
        <v>38.192197368675281</v>
      </c>
      <c r="D84" s="2">
        <f t="shared" si="9"/>
        <v>0.99878099636322881</v>
      </c>
      <c r="E84" s="2">
        <f t="shared" si="3"/>
        <v>35.160259464480426</v>
      </c>
      <c r="F84" s="8">
        <f t="shared" si="4"/>
        <v>-0.58367746448042368</v>
      </c>
      <c r="G84" s="13">
        <f t="shared" si="5"/>
        <v>0.34067938254229624</v>
      </c>
      <c r="H84" s="2">
        <f t="shared" si="10"/>
        <v>0.90816848378270065</v>
      </c>
      <c r="I84" s="2">
        <f t="shared" si="7"/>
        <v>1</v>
      </c>
      <c r="J84" s="2">
        <f t="shared" si="6"/>
        <v>1.6880716100869185E-2</v>
      </c>
    </row>
    <row r="85" spans="1:10" x14ac:dyDescent="0.2">
      <c r="A85" s="18">
        <v>40148</v>
      </c>
      <c r="B85" s="8">
        <v>36.459079000000003</v>
      </c>
      <c r="C85" s="2">
        <f t="shared" si="8"/>
        <v>38.095454532308025</v>
      </c>
      <c r="D85" s="2">
        <f t="shared" si="9"/>
        <v>0.99871642077249312</v>
      </c>
      <c r="E85" s="2">
        <f t="shared" si="3"/>
        <v>36.54673945015201</v>
      </c>
      <c r="F85" s="8">
        <f t="shared" si="4"/>
        <v>-8.7660450152007741E-2</v>
      </c>
      <c r="G85" s="13">
        <f t="shared" si="5"/>
        <v>7.6843545208526336E-3</v>
      </c>
      <c r="H85" s="2">
        <f t="shared" si="10"/>
        <v>0.95747261320847976</v>
      </c>
      <c r="I85" s="2">
        <f t="shared" si="7"/>
        <v>0</v>
      </c>
      <c r="J85" s="2">
        <f t="shared" si="6"/>
        <v>2.4043517432793004E-3</v>
      </c>
    </row>
    <row r="86" spans="1:10" x14ac:dyDescent="0.2">
      <c r="A86" s="18">
        <v>40179</v>
      </c>
      <c r="B86" s="8">
        <v>33.487141000000001</v>
      </c>
      <c r="C86" s="2">
        <f t="shared" si="8"/>
        <v>37.751639813449209</v>
      </c>
      <c r="D86" s="2">
        <f t="shared" si="9"/>
        <v>0.99833598411224656</v>
      </c>
      <c r="E86" s="2">
        <f t="shared" si="3"/>
        <v>33.967157669390673</v>
      </c>
      <c r="F86" s="8">
        <f t="shared" si="4"/>
        <v>-0.48001666939067178</v>
      </c>
      <c r="G86" s="13">
        <f t="shared" si="5"/>
        <v>0.2304160028929135</v>
      </c>
      <c r="H86" s="2">
        <f t="shared" si="10"/>
        <v>0.88939879300083324</v>
      </c>
      <c r="I86" s="2">
        <f t="shared" si="7"/>
        <v>0</v>
      </c>
      <c r="J86" s="2">
        <f t="shared" si="6"/>
        <v>1.4334358056743983E-2</v>
      </c>
    </row>
    <row r="87" spans="1:10" x14ac:dyDescent="0.2">
      <c r="A87" s="18">
        <v>40210</v>
      </c>
      <c r="B87" s="8">
        <v>30.718097</v>
      </c>
      <c r="C87" s="2">
        <f t="shared" si="8"/>
        <v>36.620197854779605</v>
      </c>
      <c r="D87" s="2">
        <f t="shared" si="9"/>
        <v>0.99694492540368018</v>
      </c>
      <c r="E87" s="2">
        <f t="shared" si="3"/>
        <v>32.392541268408984</v>
      </c>
      <c r="F87" s="8">
        <f t="shared" si="4"/>
        <v>-1.6744442684089833</v>
      </c>
      <c r="G87" s="13">
        <f t="shared" si="5"/>
        <v>2.8037636080076953</v>
      </c>
      <c r="H87" s="2">
        <f t="shared" si="10"/>
        <v>0.84731877703978353</v>
      </c>
      <c r="I87" s="2">
        <f t="shared" si="7"/>
        <v>0</v>
      </c>
      <c r="J87" s="2">
        <f t="shared" si="6"/>
        <v>5.4510026073847716E-2</v>
      </c>
    </row>
    <row r="88" spans="1:10" x14ac:dyDescent="0.2">
      <c r="A88" s="18">
        <v>40238</v>
      </c>
      <c r="B88" s="8">
        <v>39.369601000000003</v>
      </c>
      <c r="C88" s="2">
        <f t="shared" si="8"/>
        <v>36.936672777603945</v>
      </c>
      <c r="D88" s="2">
        <f t="shared" si="9"/>
        <v>0.99751975270907378</v>
      </c>
      <c r="E88" s="2">
        <f t="shared" si="3"/>
        <v>38.545097853399277</v>
      </c>
      <c r="F88" s="8">
        <f t="shared" si="4"/>
        <v>0.82450314660072621</v>
      </c>
      <c r="G88" s="13">
        <f t="shared" si="5"/>
        <v>0.67980543875449861</v>
      </c>
      <c r="H88" s="2">
        <f t="shared" si="10"/>
        <v>1.0617231434306993</v>
      </c>
      <c r="I88" s="2">
        <f t="shared" si="7"/>
        <v>1</v>
      </c>
      <c r="J88" s="2">
        <f t="shared" si="6"/>
        <v>2.0942634054145638E-2</v>
      </c>
    </row>
    <row r="89" spans="1:10" x14ac:dyDescent="0.2">
      <c r="A89" s="18">
        <v>40269</v>
      </c>
      <c r="B89" s="8">
        <v>37.762307</v>
      </c>
      <c r="C89" s="2">
        <f t="shared" si="8"/>
        <v>37.186886886921471</v>
      </c>
      <c r="D89" s="2">
        <f t="shared" si="9"/>
        <v>0.99797453597697072</v>
      </c>
      <c r="E89" s="2">
        <f t="shared" si="3"/>
        <v>37.1342279393441</v>
      </c>
      <c r="F89" s="8">
        <f t="shared" si="4"/>
        <v>0.62807906065589947</v>
      </c>
      <c r="G89" s="13">
        <f t="shared" si="5"/>
        <v>0.39448330643439705</v>
      </c>
      <c r="H89" s="2">
        <f t="shared" si="10"/>
        <v>1.0123379070020404</v>
      </c>
      <c r="I89" s="2">
        <f t="shared" si="7"/>
        <v>0</v>
      </c>
      <c r="J89" s="2">
        <f t="shared" si="6"/>
        <v>1.6632433517790621E-2</v>
      </c>
    </row>
    <row r="90" spans="1:10" x14ac:dyDescent="0.2">
      <c r="A90" s="18">
        <v>40299</v>
      </c>
      <c r="B90" s="8">
        <v>38.883682999999998</v>
      </c>
      <c r="C90" s="2">
        <f t="shared" ref="C90:C121" si="11">alfa*B90/H78+(1-alfa)*C89*D89</f>
        <v>37.617284398399462</v>
      </c>
      <c r="D90" s="2">
        <f t="shared" ref="D90:D121" si="12">beta*C90/C89+(1-beta)*D89</f>
        <v>0.99864284247692126</v>
      </c>
      <c r="E90" s="2">
        <f t="shared" si="3"/>
        <v>37.941092625160849</v>
      </c>
      <c r="F90" s="8">
        <f t="shared" si="4"/>
        <v>0.94259037483914909</v>
      </c>
      <c r="G90" s="13">
        <f t="shared" si="5"/>
        <v>0.88847661473940764</v>
      </c>
      <c r="H90" s="2">
        <f t="shared" ref="H90:H121" si="13">gamma*B90/C90+(1-gamma)*H78</f>
        <v>1.0290130822639347</v>
      </c>
      <c r="I90" s="2">
        <f t="shared" si="7"/>
        <v>0</v>
      </c>
      <c r="J90" s="2">
        <f t="shared" si="6"/>
        <v>2.4241283286851947E-2</v>
      </c>
    </row>
    <row r="91" spans="1:10" x14ac:dyDescent="0.2">
      <c r="A91" s="18">
        <v>40330</v>
      </c>
      <c r="B91" s="8">
        <v>41.901958999999998</v>
      </c>
      <c r="C91" s="2">
        <f t="shared" si="11"/>
        <v>38.127178500876852</v>
      </c>
      <c r="D91" s="2">
        <f t="shared" si="12"/>
        <v>0.99937565191985467</v>
      </c>
      <c r="E91" s="2">
        <f t="shared" ref="E91:E113" si="14">C90*D90*H79</f>
        <v>40.791487671461297</v>
      </c>
      <c r="F91" s="8">
        <f t="shared" ref="F91:F113" si="15">B91-E91</f>
        <v>1.1104713285387007</v>
      </c>
      <c r="G91" s="13">
        <f t="shared" ref="G91:G113" si="16">F91^2</f>
        <v>1.2331465715065069</v>
      </c>
      <c r="H91" s="2">
        <f t="shared" si="13"/>
        <v>1.0935974265896713</v>
      </c>
      <c r="I91" s="2">
        <f t="shared" si="7"/>
        <v>0</v>
      </c>
      <c r="J91" s="2">
        <f t="shared" ref="J91:J113" si="17">ABS(B91-E91)/B91</f>
        <v>2.650165660604796E-2</v>
      </c>
    </row>
    <row r="92" spans="1:10" x14ac:dyDescent="0.2">
      <c r="A92" s="18">
        <v>40360</v>
      </c>
      <c r="B92" s="8">
        <v>44.021861000000001</v>
      </c>
      <c r="C92" s="2">
        <f t="shared" si="11"/>
        <v>38.185876245233942</v>
      </c>
      <c r="D92" s="2">
        <f t="shared" si="12"/>
        <v>0.9994819899709696</v>
      </c>
      <c r="E92" s="2">
        <f t="shared" si="14"/>
        <v>43.848770078236917</v>
      </c>
      <c r="F92" s="8">
        <f t="shared" si="15"/>
        <v>0.17309092176308383</v>
      </c>
      <c r="G92" s="13">
        <f t="shared" si="16"/>
        <v>2.9960467196794006E-2</v>
      </c>
      <c r="H92" s="2">
        <f t="shared" si="13"/>
        <v>1.1519893884252332</v>
      </c>
      <c r="I92" s="2">
        <f t="shared" ref="I92:I113" si="18">IF(F91*F92&lt;0,1,0)</f>
        <v>0</v>
      </c>
      <c r="J92" s="2">
        <f t="shared" si="17"/>
        <v>3.9319310413315741E-3</v>
      </c>
    </row>
    <row r="93" spans="1:10" x14ac:dyDescent="0.2">
      <c r="A93" s="18">
        <v>40391</v>
      </c>
      <c r="B93" s="8">
        <v>42.813205000000004</v>
      </c>
      <c r="C93" s="2">
        <f t="shared" si="11"/>
        <v>38.338355859834252</v>
      </c>
      <c r="D93" s="2">
        <f t="shared" si="12"/>
        <v>0.99970367650067449</v>
      </c>
      <c r="E93" s="2">
        <f t="shared" si="14"/>
        <v>42.463791210599851</v>
      </c>
      <c r="F93" s="8">
        <f t="shared" si="15"/>
        <v>0.34941378940015255</v>
      </c>
      <c r="G93" s="13">
        <f t="shared" si="16"/>
        <v>0.12208999622297416</v>
      </c>
      <c r="H93" s="2">
        <f t="shared" si="13"/>
        <v>1.1150277686472241</v>
      </c>
      <c r="I93" s="2">
        <f t="shared" si="18"/>
        <v>0</v>
      </c>
      <c r="J93" s="2">
        <f t="shared" si="17"/>
        <v>8.1613555770971256E-3</v>
      </c>
    </row>
    <row r="94" spans="1:10" x14ac:dyDescent="0.2">
      <c r="A94" s="18">
        <v>40422</v>
      </c>
      <c r="B94" s="8">
        <v>36.131604000000003</v>
      </c>
      <c r="C94" s="2">
        <f t="shared" si="11"/>
        <v>39.467078948942635</v>
      </c>
      <c r="D94" s="2">
        <f t="shared" si="12"/>
        <v>1.0011650463556692</v>
      </c>
      <c r="E94" s="2">
        <f t="shared" si="14"/>
        <v>34.272955138872</v>
      </c>
      <c r="F94" s="8">
        <f t="shared" si="15"/>
        <v>1.8586488611280032</v>
      </c>
      <c r="G94" s="13">
        <f t="shared" si="16"/>
        <v>3.4545755889724234</v>
      </c>
      <c r="H94" s="2">
        <f t="shared" si="13"/>
        <v>0.90674355700497822</v>
      </c>
      <c r="I94" s="2">
        <f t="shared" si="18"/>
        <v>0</v>
      </c>
      <c r="J94" s="2">
        <f t="shared" si="17"/>
        <v>5.1441083576804478E-2</v>
      </c>
    </row>
    <row r="95" spans="1:10" x14ac:dyDescent="0.2">
      <c r="A95" s="18">
        <v>40452</v>
      </c>
      <c r="B95" s="8">
        <v>39.183461000000001</v>
      </c>
      <c r="C95" s="2">
        <f t="shared" si="11"/>
        <v>40.055656997428876</v>
      </c>
      <c r="D95" s="2">
        <f t="shared" si="12"/>
        <v>1.0018406614978954</v>
      </c>
      <c r="E95" s="2">
        <f t="shared" si="14"/>
        <v>38.226454995046176</v>
      </c>
      <c r="F95" s="8">
        <f t="shared" si="15"/>
        <v>0.9570060049538256</v>
      </c>
      <c r="G95" s="13">
        <f t="shared" si="16"/>
        <v>0.91586049351768162</v>
      </c>
      <c r="H95" s="2">
        <f t="shared" si="13"/>
        <v>0.97378952745872227</v>
      </c>
      <c r="I95" s="2">
        <f t="shared" si="18"/>
        <v>0</v>
      </c>
      <c r="J95" s="2">
        <f t="shared" si="17"/>
        <v>2.4423723186520599E-2</v>
      </c>
    </row>
    <row r="96" spans="1:10" x14ac:dyDescent="0.2">
      <c r="A96" s="18">
        <v>40483</v>
      </c>
      <c r="B96" s="8">
        <v>36.671543999999997</v>
      </c>
      <c r="C96" s="2">
        <f t="shared" si="11"/>
        <v>40.266669930770234</v>
      </c>
      <c r="D96" s="2">
        <f t="shared" si="12"/>
        <v>1.0020090890225892</v>
      </c>
      <c r="E96" s="2">
        <f t="shared" si="14"/>
        <v>36.444243550691944</v>
      </c>
      <c r="F96" s="8">
        <f t="shared" si="15"/>
        <v>0.22730044930805349</v>
      </c>
      <c r="G96" s="13">
        <f t="shared" si="16"/>
        <v>5.1665494255642992E-2</v>
      </c>
      <c r="H96" s="2">
        <f t="shared" si="13"/>
        <v>0.90966902700652597</v>
      </c>
      <c r="I96" s="2">
        <f t="shared" si="18"/>
        <v>0</v>
      </c>
      <c r="J96" s="2">
        <f t="shared" si="17"/>
        <v>6.198278679186606E-3</v>
      </c>
    </row>
    <row r="97" spans="1:10" x14ac:dyDescent="0.2">
      <c r="A97" s="18">
        <v>40513</v>
      </c>
      <c r="B97" s="8">
        <v>37.426385000000003</v>
      </c>
      <c r="C97" s="2">
        <f t="shared" si="11"/>
        <v>39.657078817421421</v>
      </c>
      <c r="D97" s="2">
        <f t="shared" si="12"/>
        <v>1.0011663970300693</v>
      </c>
      <c r="E97" s="2">
        <f t="shared" si="14"/>
        <v>38.63169257148639</v>
      </c>
      <c r="F97" s="8">
        <f t="shared" si="15"/>
        <v>-1.2053075714863866</v>
      </c>
      <c r="G97" s="13">
        <f t="shared" si="16"/>
        <v>1.4527663418824108</v>
      </c>
      <c r="H97" s="2">
        <f t="shared" si="13"/>
        <v>0.94939336231731775</v>
      </c>
      <c r="I97" s="2">
        <f t="shared" si="18"/>
        <v>1</v>
      </c>
      <c r="J97" s="2">
        <f t="shared" si="17"/>
        <v>3.2204755321316406E-2</v>
      </c>
    </row>
    <row r="98" spans="1:10" x14ac:dyDescent="0.2">
      <c r="A98" s="18">
        <v>40544</v>
      </c>
      <c r="B98" s="8">
        <v>34.327419999999996</v>
      </c>
      <c r="C98" s="2">
        <f t="shared" si="11"/>
        <v>39.096061911724334</v>
      </c>
      <c r="D98" s="2">
        <f t="shared" si="12"/>
        <v>1.0004138736016739</v>
      </c>
      <c r="E98" s="2">
        <f t="shared" si="14"/>
        <v>35.312097974852264</v>
      </c>
      <c r="F98" s="8">
        <f t="shared" si="15"/>
        <v>-0.98467797485226782</v>
      </c>
      <c r="G98" s="13">
        <f t="shared" si="16"/>
        <v>0.96959071415916342</v>
      </c>
      <c r="H98" s="2">
        <f t="shared" si="13"/>
        <v>0.88270372271616515</v>
      </c>
      <c r="I98" s="2">
        <f t="shared" si="18"/>
        <v>0</v>
      </c>
      <c r="J98" s="2">
        <f t="shared" si="17"/>
        <v>2.8684881498588239E-2</v>
      </c>
    </row>
    <row r="99" spans="1:10" x14ac:dyDescent="0.2">
      <c r="A99" s="18">
        <v>40575</v>
      </c>
      <c r="B99" s="8">
        <v>31.825085999999999</v>
      </c>
      <c r="C99" s="2">
        <f t="shared" si="11"/>
        <v>38.260684774321959</v>
      </c>
      <c r="D99" s="2">
        <f t="shared" si="12"/>
        <v>0.99934349328285399</v>
      </c>
      <c r="E99" s="2">
        <f t="shared" si="14"/>
        <v>33.140537685467969</v>
      </c>
      <c r="F99" s="8">
        <f t="shared" si="15"/>
        <v>-1.3154516854679699</v>
      </c>
      <c r="G99" s="13">
        <f t="shared" si="16"/>
        <v>1.7304131368005227</v>
      </c>
      <c r="H99" s="2">
        <f t="shared" si="13"/>
        <v>0.83817941053379508</v>
      </c>
      <c r="I99" s="2">
        <f t="shared" si="18"/>
        <v>0</v>
      </c>
      <c r="J99" s="2">
        <f t="shared" si="17"/>
        <v>4.1333798295720862E-2</v>
      </c>
    </row>
    <row r="100" spans="1:10" x14ac:dyDescent="0.2">
      <c r="A100" s="18">
        <v>40603</v>
      </c>
      <c r="B100" s="8">
        <v>40.506780999999997</v>
      </c>
      <c r="C100" s="2">
        <f t="shared" si="11"/>
        <v>38.189687695413156</v>
      </c>
      <c r="D100" s="2">
        <f t="shared" si="12"/>
        <v>0.99928456617709494</v>
      </c>
      <c r="E100" s="2">
        <f t="shared" si="14"/>
        <v>40.595585725453823</v>
      </c>
      <c r="F100" s="8">
        <f t="shared" si="15"/>
        <v>-8.880472545382645E-2</v>
      </c>
      <c r="G100" s="13">
        <f t="shared" si="16"/>
        <v>7.8862792629294919E-3</v>
      </c>
      <c r="H100" s="2">
        <f t="shared" si="13"/>
        <v>1.0611050076268358</v>
      </c>
      <c r="I100" s="2">
        <f t="shared" si="18"/>
        <v>0</v>
      </c>
      <c r="J100" s="2">
        <f t="shared" si="17"/>
        <v>2.1923422020087564E-3</v>
      </c>
    </row>
    <row r="101" spans="1:10" x14ac:dyDescent="0.2">
      <c r="A101" s="18">
        <v>40634</v>
      </c>
      <c r="B101" s="8">
        <v>38.505752000000001</v>
      </c>
      <c r="C101" s="2">
        <f t="shared" si="11"/>
        <v>38.093305738860039</v>
      </c>
      <c r="D101" s="2">
        <f t="shared" si="12"/>
        <v>0.99919570012528991</v>
      </c>
      <c r="E101" s="2">
        <f t="shared" si="14"/>
        <v>38.633209217680729</v>
      </c>
      <c r="F101" s="8">
        <f t="shared" si="15"/>
        <v>-0.12745721768072826</v>
      </c>
      <c r="G101" s="13">
        <f t="shared" si="16"/>
        <v>1.624534233891255E-2</v>
      </c>
      <c r="H101" s="2">
        <f t="shared" si="13"/>
        <v>1.0114484812451994</v>
      </c>
      <c r="I101" s="2">
        <f t="shared" si="18"/>
        <v>0</v>
      </c>
      <c r="J101" s="2">
        <f t="shared" si="17"/>
        <v>3.3100825476860773E-3</v>
      </c>
    </row>
    <row r="102" spans="1:10" x14ac:dyDescent="0.2">
      <c r="A102" s="18">
        <v>40664</v>
      </c>
      <c r="B102" s="8">
        <v>40.429592999999997</v>
      </c>
      <c r="C102" s="2">
        <f t="shared" si="11"/>
        <v>38.735697590982184</v>
      </c>
      <c r="D102" s="2">
        <f t="shared" si="12"/>
        <v>1.0000639462690797</v>
      </c>
      <c r="E102" s="2">
        <f t="shared" si="14"/>
        <v>39.166982595323617</v>
      </c>
      <c r="F102" s="8">
        <f t="shared" si="15"/>
        <v>1.26261040467638</v>
      </c>
      <c r="G102" s="13">
        <f t="shared" si="16"/>
        <v>1.594185033997052</v>
      </c>
      <c r="H102" s="2">
        <f t="shared" si="13"/>
        <v>1.0376777499870613</v>
      </c>
      <c r="I102" s="2">
        <f t="shared" si="18"/>
        <v>1</v>
      </c>
      <c r="J102" s="2">
        <f t="shared" si="17"/>
        <v>3.1229856918826269E-2</v>
      </c>
    </row>
    <row r="103" spans="1:10" x14ac:dyDescent="0.2">
      <c r="A103" s="18">
        <v>40695</v>
      </c>
      <c r="B103" s="8">
        <v>42.570238000000003</v>
      </c>
      <c r="C103" s="2">
        <f t="shared" si="11"/>
        <v>38.841632726719396</v>
      </c>
      <c r="D103" s="2">
        <f t="shared" si="12"/>
        <v>1.0001951995493272</v>
      </c>
      <c r="E103" s="2">
        <f t="shared" si="14"/>
        <v>42.363968047133376</v>
      </c>
      <c r="F103" s="8">
        <f t="shared" si="15"/>
        <v>0.20626995286662719</v>
      </c>
      <c r="G103" s="13">
        <f t="shared" si="16"/>
        <v>4.2547293455600606E-2</v>
      </c>
      <c r="H103" s="2">
        <f t="shared" si="13"/>
        <v>1.0950090941097874</v>
      </c>
      <c r="I103" s="2">
        <f t="shared" si="18"/>
        <v>0</v>
      </c>
      <c r="J103" s="2">
        <f t="shared" si="17"/>
        <v>4.8454028578986848E-3</v>
      </c>
    </row>
    <row r="104" spans="1:10" x14ac:dyDescent="0.2">
      <c r="A104" s="18">
        <v>40725</v>
      </c>
      <c r="B104" s="8">
        <v>45.074086000000001</v>
      </c>
      <c r="C104" s="2">
        <f t="shared" si="11"/>
        <v>39.001677122493049</v>
      </c>
      <c r="D104" s="2">
        <f t="shared" si="12"/>
        <v>1.0003880952501265</v>
      </c>
      <c r="E104" s="2">
        <f t="shared" si="14"/>
        <v>44.753882963157736</v>
      </c>
      <c r="F104" s="8">
        <f t="shared" si="15"/>
        <v>0.32020303684226548</v>
      </c>
      <c r="G104" s="13">
        <f t="shared" si="16"/>
        <v>0.10252998480300922</v>
      </c>
      <c r="H104" s="2">
        <f t="shared" si="13"/>
        <v>1.1541717971762255</v>
      </c>
      <c r="I104" s="2">
        <f t="shared" si="18"/>
        <v>0</v>
      </c>
      <c r="J104" s="2">
        <f t="shared" si="17"/>
        <v>7.1039274505148142E-3</v>
      </c>
    </row>
    <row r="105" spans="1:10" x14ac:dyDescent="0.2">
      <c r="A105" s="18">
        <v>40756</v>
      </c>
      <c r="B105" s="8">
        <v>42.782321000000003</v>
      </c>
      <c r="C105" s="2">
        <f t="shared" si="11"/>
        <v>38.661391727998733</v>
      </c>
      <c r="D105" s="2">
        <f t="shared" si="12"/>
        <v>0.99994026065073016</v>
      </c>
      <c r="E105" s="2">
        <f t="shared" si="14"/>
        <v>43.504830483395907</v>
      </c>
      <c r="F105" s="8">
        <f t="shared" si="15"/>
        <v>-0.72250948339590337</v>
      </c>
      <c r="G105" s="13">
        <f t="shared" si="16"/>
        <v>0.52201995359701514</v>
      </c>
      <c r="H105" s="2">
        <f t="shared" si="13"/>
        <v>1.1100600155961076</v>
      </c>
      <c r="I105" s="2">
        <f t="shared" si="18"/>
        <v>1</v>
      </c>
      <c r="J105" s="2">
        <f t="shared" si="17"/>
        <v>1.6888038481967897E-2</v>
      </c>
    </row>
    <row r="106" spans="1:10" x14ac:dyDescent="0.2">
      <c r="A106" s="18">
        <v>40787</v>
      </c>
      <c r="B106" s="8">
        <v>36.698979000000001</v>
      </c>
      <c r="C106" s="2">
        <f t="shared" si="11"/>
        <v>39.654247790492661</v>
      </c>
      <c r="D106" s="2">
        <f t="shared" si="12"/>
        <v>1.0012052148902157</v>
      </c>
      <c r="E106" s="2">
        <f t="shared" si="14"/>
        <v>35.053873633500778</v>
      </c>
      <c r="F106" s="8">
        <f t="shared" si="15"/>
        <v>1.645105366499223</v>
      </c>
      <c r="G106" s="13">
        <f t="shared" si="16"/>
        <v>2.706371666884543</v>
      </c>
      <c r="H106" s="2">
        <f t="shared" si="13"/>
        <v>0.9177715868704226</v>
      </c>
      <c r="I106" s="2">
        <f t="shared" si="18"/>
        <v>1</v>
      </c>
      <c r="J106" s="2">
        <f t="shared" si="17"/>
        <v>4.4827006399802645E-2</v>
      </c>
    </row>
    <row r="107" spans="1:10" x14ac:dyDescent="0.2">
      <c r="A107" s="18">
        <v>40817</v>
      </c>
      <c r="B107" s="8">
        <v>38.703718000000002</v>
      </c>
      <c r="C107" s="2">
        <f t="shared" si="11"/>
        <v>39.725859225948774</v>
      </c>
      <c r="D107" s="2">
        <f t="shared" si="12"/>
        <v>1.0012347338241252</v>
      </c>
      <c r="E107" s="2">
        <f t="shared" si="14"/>
        <v>38.661430459514484</v>
      </c>
      <c r="F107" s="8">
        <f t="shared" si="15"/>
        <v>4.2287540485517638E-2</v>
      </c>
      <c r="G107" s="13">
        <f t="shared" si="16"/>
        <v>1.7882360803142933E-3</v>
      </c>
      <c r="H107" s="2">
        <f t="shared" si="13"/>
        <v>0.97407249267828577</v>
      </c>
      <c r="I107" s="2">
        <f t="shared" si="18"/>
        <v>0</v>
      </c>
      <c r="J107" s="2">
        <f t="shared" si="17"/>
        <v>1.092596336236163E-3</v>
      </c>
    </row>
    <row r="108" spans="1:10" x14ac:dyDescent="0.2">
      <c r="A108" s="18">
        <v>40848</v>
      </c>
      <c r="B108" s="8">
        <v>36.827824</v>
      </c>
      <c r="C108" s="2">
        <f t="shared" si="11"/>
        <v>40.164326623888385</v>
      </c>
      <c r="D108" s="2">
        <f t="shared" si="12"/>
        <v>1.0017164575126152</v>
      </c>
      <c r="E108" s="2">
        <f t="shared" si="14"/>
        <v>36.182003759048023</v>
      </c>
      <c r="F108" s="8">
        <f t="shared" si="15"/>
        <v>0.6458202409519771</v>
      </c>
      <c r="G108" s="13">
        <f t="shared" si="16"/>
        <v>0.41708378362326975</v>
      </c>
      <c r="H108" s="2">
        <f t="shared" si="13"/>
        <v>0.91394332791196831</v>
      </c>
      <c r="I108" s="2">
        <f t="shared" si="18"/>
        <v>0</v>
      </c>
      <c r="J108" s="2">
        <f t="shared" si="17"/>
        <v>1.7536204174104262E-2</v>
      </c>
    </row>
    <row r="109" spans="1:10" x14ac:dyDescent="0.2">
      <c r="A109" s="18">
        <v>40878</v>
      </c>
      <c r="B109" s="8">
        <v>37.493287000000002</v>
      </c>
      <c r="C109" s="2">
        <f t="shared" si="11"/>
        <v>39.82658320221465</v>
      </c>
      <c r="D109" s="2">
        <f t="shared" si="12"/>
        <v>1.0012188656419265</v>
      </c>
      <c r="E109" s="2">
        <f t="shared" si="14"/>
        <v>38.197196619008089</v>
      </c>
      <c r="F109" s="8">
        <f t="shared" si="15"/>
        <v>-0.70390961900808691</v>
      </c>
      <c r="G109" s="13">
        <f t="shared" si="16"/>
        <v>0.49548875173211004</v>
      </c>
      <c r="H109" s="2">
        <f t="shared" si="13"/>
        <v>0.9446950943701049</v>
      </c>
      <c r="I109" s="2">
        <f t="shared" si="18"/>
        <v>1</v>
      </c>
      <c r="J109" s="2">
        <f t="shared" si="17"/>
        <v>1.8774284020712479E-2</v>
      </c>
    </row>
    <row r="110" spans="1:10" x14ac:dyDescent="0.2">
      <c r="A110" s="18">
        <v>40909</v>
      </c>
      <c r="B110" s="8">
        <v>34.313549999999999</v>
      </c>
      <c r="C110" s="2">
        <f t="shared" si="11"/>
        <v>39.325577422324173</v>
      </c>
      <c r="D110" s="2">
        <f t="shared" si="12"/>
        <v>1.0005407709999361</v>
      </c>
      <c r="E110" s="2">
        <f t="shared" si="14"/>
        <v>35.197922566590691</v>
      </c>
      <c r="F110" s="8">
        <f t="shared" si="15"/>
        <v>-0.88437256659069163</v>
      </c>
      <c r="G110" s="13">
        <f t="shared" si="16"/>
        <v>0.78211483653820735</v>
      </c>
      <c r="H110" s="2">
        <f t="shared" si="13"/>
        <v>0.87672574785170876</v>
      </c>
      <c r="I110" s="2">
        <f t="shared" si="18"/>
        <v>0</v>
      </c>
      <c r="J110" s="2">
        <f t="shared" si="17"/>
        <v>2.5773275181107513E-2</v>
      </c>
    </row>
    <row r="111" spans="1:10" x14ac:dyDescent="0.2">
      <c r="A111" s="18">
        <v>40940</v>
      </c>
      <c r="B111" s="8">
        <v>33.264167999999998</v>
      </c>
      <c r="C111" s="2">
        <f t="shared" si="11"/>
        <v>39.532992676466222</v>
      </c>
      <c r="D111" s="2">
        <f t="shared" si="12"/>
        <v>1.0007733887216907</v>
      </c>
      <c r="E111" s="2">
        <f t="shared" si="14"/>
        <v>32.979714136582821</v>
      </c>
      <c r="F111" s="8">
        <f t="shared" si="15"/>
        <v>0.28445386341717693</v>
      </c>
      <c r="G111" s="13">
        <f t="shared" si="16"/>
        <v>8.0914000412957945E-2</v>
      </c>
      <c r="H111" s="2">
        <f t="shared" si="13"/>
        <v>0.84009210708697912</v>
      </c>
      <c r="I111" s="2">
        <f t="shared" si="18"/>
        <v>1</v>
      </c>
      <c r="J111" s="2">
        <f t="shared" si="17"/>
        <v>8.5513596316966946E-3</v>
      </c>
    </row>
    <row r="112" spans="1:10" x14ac:dyDescent="0.2">
      <c r="A112" s="18">
        <v>40969</v>
      </c>
      <c r="B112" s="8">
        <v>40.781256999999997</v>
      </c>
      <c r="C112" s="2">
        <f t="shared" si="11"/>
        <v>38.943338314123622</v>
      </c>
      <c r="D112" s="2">
        <f t="shared" si="12"/>
        <v>1.0000023980865405</v>
      </c>
      <c r="E112" s="2">
        <f t="shared" si="14"/>
        <v>41.981099113297013</v>
      </c>
      <c r="F112" s="8">
        <f t="shared" si="15"/>
        <v>-1.1998421132970165</v>
      </c>
      <c r="G112" s="13">
        <f t="shared" si="16"/>
        <v>1.4396210968410506</v>
      </c>
      <c r="H112" s="2">
        <f t="shared" si="13"/>
        <v>1.0529149896650993</v>
      </c>
      <c r="I112" s="2">
        <f t="shared" si="18"/>
        <v>1</v>
      </c>
      <c r="J112" s="2">
        <f t="shared" si="17"/>
        <v>2.942141075487243E-2</v>
      </c>
    </row>
    <row r="113" spans="1:10" x14ac:dyDescent="0.2">
      <c r="A113" s="18">
        <v>41000</v>
      </c>
      <c r="B113" s="8">
        <v>38.806524000000003</v>
      </c>
      <c r="C113" s="2">
        <f t="shared" si="11"/>
        <v>38.627403898809604</v>
      </c>
      <c r="D113" s="2">
        <f t="shared" si="12"/>
        <v>0.99960360370583956</v>
      </c>
      <c r="E113" s="2">
        <f t="shared" si="14"/>
        <v>39.389274851101661</v>
      </c>
      <c r="F113" s="8">
        <f t="shared" si="15"/>
        <v>-0.58275085110165747</v>
      </c>
      <c r="G113" s="13">
        <f t="shared" si="16"/>
        <v>0.33959855445970616</v>
      </c>
      <c r="H113" s="2">
        <f t="shared" si="13"/>
        <v>1.0074381400236743</v>
      </c>
      <c r="I113" s="2">
        <f t="shared" si="18"/>
        <v>0</v>
      </c>
      <c r="J113" s="2">
        <f t="shared" si="17"/>
        <v>1.5016826838231051E-2</v>
      </c>
    </row>
    <row r="114" spans="1:10" ht="14.25" x14ac:dyDescent="0.2">
      <c r="A114" s="15"/>
      <c r="B114" s="2"/>
      <c r="C114" s="2" t="s">
        <v>1</v>
      </c>
      <c r="D114" s="2" t="s">
        <v>0</v>
      </c>
      <c r="E114" s="2" t="s">
        <v>6</v>
      </c>
      <c r="F114" s="19" t="s">
        <v>7</v>
      </c>
      <c r="G114" s="19" t="s">
        <v>16</v>
      </c>
      <c r="H114" s="2" t="s">
        <v>18</v>
      </c>
      <c r="I114" s="2"/>
      <c r="J114" s="2"/>
    </row>
    <row r="115" spans="1:10" x14ac:dyDescent="0.2">
      <c r="A115" s="15"/>
      <c r="B115" s="2"/>
      <c r="C115" s="2" t="s">
        <v>6</v>
      </c>
      <c r="D115" s="2"/>
      <c r="E115" s="2"/>
      <c r="F115" s="2"/>
      <c r="G115" s="2"/>
      <c r="H115" s="2"/>
      <c r="I115" s="2"/>
      <c r="J115" s="2"/>
    </row>
    <row r="116" spans="1:10" x14ac:dyDescent="0.2">
      <c r="A116" s="15"/>
      <c r="B116" s="16">
        <v>1</v>
      </c>
      <c r="C116" s="18">
        <v>41030</v>
      </c>
      <c r="D116" s="2">
        <f>$C$113*$D$113^B116*H102</f>
        <v>40.066908893143619</v>
      </c>
      <c r="E116" s="2"/>
      <c r="F116" s="2"/>
      <c r="G116" s="2"/>
      <c r="H116" s="2"/>
      <c r="I116" s="2"/>
      <c r="J116" s="2"/>
    </row>
    <row r="117" spans="1:10" x14ac:dyDescent="0.2">
      <c r="A117" s="15"/>
      <c r="B117" s="16">
        <v>2</v>
      </c>
      <c r="C117" s="18">
        <v>41061</v>
      </c>
      <c r="D117" s="2">
        <f t="shared" ref="D117:D123" si="19">$C$113*$D$113^B117*H103</f>
        <v>42.263832164868433</v>
      </c>
      <c r="E117" s="2"/>
      <c r="F117" s="2"/>
      <c r="G117" s="2"/>
      <c r="H117" s="2"/>
      <c r="I117" s="2"/>
      <c r="J117" s="2"/>
    </row>
    <row r="118" spans="1:10" x14ac:dyDescent="0.2">
      <c r="A118" s="15"/>
      <c r="B118" s="16">
        <v>3</v>
      </c>
      <c r="C118" s="18">
        <v>41091</v>
      </c>
      <c r="D118" s="2">
        <f t="shared" si="19"/>
        <v>44.529663987351995</v>
      </c>
      <c r="E118" s="2"/>
      <c r="F118" s="2"/>
      <c r="G118" s="2"/>
      <c r="H118" s="2"/>
      <c r="I118" s="2"/>
      <c r="J118" s="2"/>
    </row>
    <row r="119" spans="1:10" x14ac:dyDescent="0.2">
      <c r="A119" s="15"/>
      <c r="B119" s="16">
        <v>4</v>
      </c>
      <c r="C119" s="18">
        <v>41122</v>
      </c>
      <c r="D119" s="2">
        <f t="shared" si="19"/>
        <v>42.810789099783378</v>
      </c>
      <c r="E119" s="2"/>
      <c r="F119" s="2"/>
      <c r="G119" s="2"/>
      <c r="H119" s="2"/>
      <c r="I119" s="2"/>
      <c r="J119" s="2"/>
    </row>
    <row r="120" spans="1:10" x14ac:dyDescent="0.2">
      <c r="A120" s="2"/>
      <c r="B120" s="16">
        <v>5</v>
      </c>
      <c r="C120" s="18">
        <v>41153</v>
      </c>
      <c r="D120" s="2">
        <f t="shared" si="19"/>
        <v>35.380925964936104</v>
      </c>
      <c r="E120" s="2"/>
      <c r="F120" s="2"/>
      <c r="G120" s="2"/>
      <c r="H120" s="2"/>
      <c r="I120" s="2"/>
      <c r="J120" s="2"/>
    </row>
    <row r="121" spans="1:10" x14ac:dyDescent="0.2">
      <c r="A121" s="2"/>
      <c r="B121" s="16">
        <v>6</v>
      </c>
      <c r="C121" s="18">
        <v>41183</v>
      </c>
      <c r="D121" s="2">
        <f t="shared" si="19"/>
        <v>37.536491652933158</v>
      </c>
      <c r="E121" s="2"/>
      <c r="F121" s="2"/>
      <c r="G121" s="2"/>
      <c r="H121" s="2"/>
      <c r="I121" s="2"/>
      <c r="J121" s="2"/>
    </row>
    <row r="122" spans="1:10" x14ac:dyDescent="0.2">
      <c r="A122" s="2"/>
      <c r="B122" s="16">
        <v>7</v>
      </c>
      <c r="C122" s="18">
        <v>41214</v>
      </c>
      <c r="D122" s="2">
        <f t="shared" si="19"/>
        <v>35.205415917493923</v>
      </c>
      <c r="E122" s="2"/>
      <c r="F122" s="2"/>
      <c r="G122" s="2"/>
      <c r="H122" s="2"/>
      <c r="I122" s="2"/>
      <c r="J122" s="2"/>
    </row>
    <row r="123" spans="1:10" x14ac:dyDescent="0.2">
      <c r="A123" s="2"/>
      <c r="B123" s="16">
        <v>8</v>
      </c>
      <c r="C123" s="18">
        <v>41244</v>
      </c>
      <c r="D123" s="2">
        <f t="shared" si="19"/>
        <v>36.37555983740878</v>
      </c>
      <c r="E123" s="2"/>
      <c r="F123" s="2"/>
      <c r="G123" s="2"/>
      <c r="H123" s="2"/>
      <c r="I123" s="2"/>
      <c r="J123" s="2"/>
    </row>
    <row r="124" spans="1:10" x14ac:dyDescent="0.2">
      <c r="A124" s="2"/>
      <c r="B124" s="2"/>
      <c r="C124" s="2" t="s">
        <v>17</v>
      </c>
      <c r="D124" s="2">
        <f>SUM(D116:D123)</f>
        <v>314.16958751791935</v>
      </c>
      <c r="E124" s="2"/>
      <c r="F124" s="2"/>
      <c r="G124" s="2"/>
      <c r="H124" s="2"/>
      <c r="I124" s="2"/>
      <c r="J124" s="2"/>
    </row>
  </sheetData>
  <phoneticPr fontId="0" type="noConversion"/>
  <printOptions headings="1" gridLines="1" gridLinesSet="0"/>
  <pageMargins left="0.75" right="0.75" top="1" bottom="1" header="0.5" footer="0.5"/>
  <pageSetup scale="42"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5</vt:i4>
      </vt:variant>
    </vt:vector>
  </HeadingPairs>
  <TitlesOfParts>
    <vt:vector size="7" baseType="lpstr">
      <vt:lpstr>Inicjalizacja</vt:lpstr>
      <vt:lpstr>Dane</vt:lpstr>
      <vt:lpstr>alfa</vt:lpstr>
      <vt:lpstr>baza</vt:lpstr>
      <vt:lpstr>beta</vt:lpstr>
      <vt:lpstr>gamma</vt:lpstr>
      <vt:lpstr>trend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2019-08-06T18:50:44Z</dcterms:created>
  <dcterms:modified xsi:type="dcterms:W3CDTF">2019-08-06T18:50:44Z</dcterms:modified>
</cp:coreProperties>
</file>